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drawings/drawing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8.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5"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参考）全目次" sheetId="38" r:id="rId38"/>
  </sheets>
  <definedNames/>
  <calcPr fullCalcOnLoad="1"/>
</workbook>
</file>

<file path=xl/sharedStrings.xml><?xml version="1.0" encoding="utf-8"?>
<sst xmlns="http://schemas.openxmlformats.org/spreadsheetml/2006/main" count="3089" uniqueCount="1681">
  <si>
    <t>産業分類別鉱工業生産指数（昭和54～56年）</t>
  </si>
  <si>
    <t>産業分類別鉱工業生産者製品在庫指数（昭和54～56年）</t>
  </si>
  <si>
    <t>産業（中分類）別従業者規模別製造業の事業所数、従業者数、原材料使用額等、製造品出荷額等、生産額及び付加価値額（昭和51～56年）</t>
  </si>
  <si>
    <t>市町村別製造業の産業（中分類）別事業所数、従業者数、現金給与総額、原材料使用額等、内国消費税額、在庫額年間増減、有形固定資産年間投資総額、製造品出荷額等、粗付加価値額及び生産額（昭和56年）</t>
  </si>
  <si>
    <t>商品分類別製造業の製造品出荷額及び加工賃収入額（昭和55、56年）</t>
  </si>
  <si>
    <t>東北７県別製造業の推移（昭和52～56年）</t>
  </si>
  <si>
    <t>着工住宅の工事別戸数及び床面積（昭和55、56年）</t>
  </si>
  <si>
    <t>着工新設住宅の利用関係、種類別戸数及び床面積（昭和55、56年）</t>
  </si>
  <si>
    <t>除却建築物の床面積及び評価額（昭和55、56年）</t>
  </si>
  <si>
    <t>投資的土木事業費（昭和55、56年度）</t>
  </si>
  <si>
    <t>着工建築物の建築主、構造、用途別建築物数、床面積及び工事費予定額（昭和55、56年）</t>
  </si>
  <si>
    <t>東北６県別着工建築物の建築主別建築物数、床面積及び工事費予定額（昭和56年）</t>
  </si>
  <si>
    <t>東北６県別着工新設住宅の利用、種類別戸数及び床面積（昭和56年）</t>
  </si>
  <si>
    <t>家庭用電気機器普及率の推移（昭和52～56年度）</t>
  </si>
  <si>
    <t>発電所及び認可出力（昭和56年度）</t>
  </si>
  <si>
    <t>電力需給実績（昭和54～56年度）</t>
  </si>
  <si>
    <t>電灯及び電力需要実績（昭和54～56年度）</t>
  </si>
  <si>
    <t>精密機械器具製造業</t>
  </si>
  <si>
    <t>その他の製造業</t>
  </si>
  <si>
    <t>　　　 製造品出荷額等、生産額及び付加価値額（昭和51～56年）</t>
  </si>
  <si>
    <t>各年12月31日現在　単位：額＝万円</t>
  </si>
  <si>
    <t>年        別
産業中分類別
従業者規模別</t>
  </si>
  <si>
    <t>原 材 料
使用額等</t>
  </si>
  <si>
    <t>製 造 品
出荷額等</t>
  </si>
  <si>
    <t>生　産　額　　　従業者30人　　　以　上　の　　　事　業　所</t>
  </si>
  <si>
    <t xml:space="preserve">付加価値額　　従業者30人　　以　上　の　　　事　業　所 </t>
  </si>
  <si>
    <t>　昭　　　和　　　 51　　年</t>
  </si>
  <si>
    <t>軽工業</t>
  </si>
  <si>
    <t>重化学工業</t>
  </si>
  <si>
    <t>繊維工業</t>
  </si>
  <si>
    <t>衣服・その他の繊維製品製造業</t>
  </si>
  <si>
    <t>出版・印刷・同関連産業</t>
  </si>
  <si>
    <t>石油製品・石炭製品製造業</t>
  </si>
  <si>
    <t>なめしかわ・同製品・毛皮製造業</t>
  </si>
  <si>
    <t>　２９　　　人　　　以　　　下</t>
  </si>
  <si>
    <t>…</t>
  </si>
  <si>
    <t>　　　　　４～  ９　　　　</t>
  </si>
  <si>
    <t>　　　　１０～１９</t>
  </si>
  <si>
    <t>　　　　２０～２９</t>
  </si>
  <si>
    <t>　３０　　　人　　　以　　　下</t>
  </si>
  <si>
    <t>　　　　３０～　４９　　　</t>
  </si>
  <si>
    <t>　　　　５０～　９９</t>
  </si>
  <si>
    <t>　　　１００～１９９</t>
  </si>
  <si>
    <t>　　　２００～２９９</t>
  </si>
  <si>
    <t>　　　３００～４９９</t>
  </si>
  <si>
    <t>　　　５００～９９９</t>
  </si>
  <si>
    <t>　　　１,０００人以上</t>
  </si>
  <si>
    <t>注  ： 1)56年及び（　）内の数値は従業者規模4人以上。</t>
  </si>
  <si>
    <t xml:space="preserve">   2）表側の産業名中○印のついたものは軽工業であり、無印は重化学工業である。</t>
  </si>
  <si>
    <t>資料 ：県統計調査課 「工業統計調査結果報告書」</t>
  </si>
  <si>
    <t>１２.産業（中分類）別従業者規模別製造業の事業所数、従業者数、原材料使用額等、</t>
  </si>
  <si>
    <t>事               業               所               数</t>
  </si>
  <si>
    <t>従     業     者     数</t>
  </si>
  <si>
    <t>製  造  品  出  荷  額  等</t>
  </si>
  <si>
    <t>経  営  組  織  別</t>
  </si>
  <si>
    <t>従        業        者        規        模        別</t>
  </si>
  <si>
    <t>製造品</t>
  </si>
  <si>
    <t>加工賃</t>
  </si>
  <si>
    <t>修理料</t>
  </si>
  <si>
    <t>出荷額</t>
  </si>
  <si>
    <t>収入額</t>
  </si>
  <si>
    <t>各年12月31日現在　　単位：金額＝万円</t>
  </si>
  <si>
    <t>市 町 村 別</t>
  </si>
  <si>
    <t>全　　　　　　　　　　　　　　　　　　　　事　　　　　　　　　　　　　　　　　　　　　業　　　　　　　　　　　　　　　　　　　　所</t>
  </si>
  <si>
    <t>現金　　　　　給与　　　　　総額</t>
  </si>
  <si>
    <t>原材料　　    　使用額等</t>
  </si>
  <si>
    <t>内国　　　  　　消費　   　　　　税額</t>
  </si>
  <si>
    <t>＃常用労働者数</t>
  </si>
  <si>
    <t>組  合
その他
法　人</t>
  </si>
  <si>
    <t>3人　　　　以下</t>
  </si>
  <si>
    <t>4～     9</t>
  </si>
  <si>
    <t xml:space="preserve">10～ 　 19  </t>
  </si>
  <si>
    <t xml:space="preserve">20～  29  </t>
  </si>
  <si>
    <t xml:space="preserve">30～  49  </t>
  </si>
  <si>
    <t xml:space="preserve">50～  99  </t>
  </si>
  <si>
    <t>100～199</t>
  </si>
  <si>
    <t>金融機関別一般預金残高（昭和56年度）</t>
  </si>
  <si>
    <t>中小企業金融公庫貸出状況（昭和56年度）</t>
  </si>
  <si>
    <t>国民金融公庫貸付状況（昭和56年度）</t>
  </si>
  <si>
    <t>金融機関別貯蓄状況（昭和56年度）</t>
  </si>
  <si>
    <t>(2)業種別保証状況（昭和56年度）</t>
  </si>
  <si>
    <t>(3)金融機関別保証状況（昭和56年度）</t>
  </si>
  <si>
    <t>(4)特別保証制度別保証状況（昭和56年度）</t>
  </si>
  <si>
    <t>(5)金額別保証承諾状況（昭和56年度）</t>
  </si>
  <si>
    <t>(6)期間別保証承諾状況（昭和56年度）</t>
  </si>
  <si>
    <t>(7)業種別代位弁済状況（昭和56年度）</t>
  </si>
  <si>
    <t>商工組合中央金庫主要勘定（昭和56年度）</t>
  </si>
  <si>
    <t>郵便貯金・郵便振替（昭和52～56年度）</t>
  </si>
  <si>
    <t>銀行業種別貸出状況（昭和53～56年度）</t>
  </si>
  <si>
    <t>相互銀行業種別融資状況（昭和53～56年度）</t>
  </si>
  <si>
    <t>(1)月別保証状況（昭和55、56年度）</t>
  </si>
  <si>
    <t>手形交換高（昭和52～56年）</t>
  </si>
  <si>
    <t>税務署別申告所得税課税状況（昭和55年度）</t>
  </si>
  <si>
    <t>業種別普通法人数、所得金額、欠損金額及び資本金階級別法人数（昭和55年度）</t>
  </si>
  <si>
    <t>税務署別国税徴収状況（昭和55年度）</t>
  </si>
  <si>
    <t>山形県歳入歳出決算（昭和54～56年度）</t>
  </si>
  <si>
    <t>市町村別普通会計歳入歳出決算（昭和55、56年度）</t>
  </si>
  <si>
    <t>県税及び市町村税の税目別収入状況（昭和54～56年度）</t>
  </si>
  <si>
    <t>租税総額及び県民１人当たり、１世帯当たり租税負担額の推移（昭和51～56年度）</t>
  </si>
  <si>
    <t>地方債状況（昭和55、56年度）</t>
  </si>
  <si>
    <t>県民所得（昭和53～55年度）</t>
  </si>
  <si>
    <t>国民所得（昭和53～55年度）</t>
  </si>
  <si>
    <t>青果物卸売市場別の品目別卸売数量、価格及び金額（昭和55、56年）</t>
  </si>
  <si>
    <t>青果物卸売市場別の品目別卸売価格（昭和55、56年）</t>
  </si>
  <si>
    <t>市町村別製造業の事業所数、従業者数、現金給与総額、原材料使用額等、内国消費税額及び製造品出荷額等（昭和55、56年）</t>
  </si>
  <si>
    <t>資料:県土木課「山形県土木概要」</t>
  </si>
  <si>
    <t>１４．道路現況</t>
  </si>
  <si>
    <t>単位：1000kWｈ</t>
  </si>
  <si>
    <t>項目</t>
  </si>
  <si>
    <t>昭和54年度</t>
  </si>
  <si>
    <t>電灯需要計</t>
  </si>
  <si>
    <t>電力需要計</t>
  </si>
  <si>
    <t>業務用電力</t>
  </si>
  <si>
    <t>定額電灯</t>
  </si>
  <si>
    <t>小口電力計</t>
  </si>
  <si>
    <t>50kW未満</t>
  </si>
  <si>
    <t>従量電灯甲･乙</t>
  </si>
  <si>
    <t>50kW以上</t>
  </si>
  <si>
    <t>大口電力計</t>
  </si>
  <si>
    <t>大口電灯</t>
  </si>
  <si>
    <t>一般</t>
  </si>
  <si>
    <t>特約</t>
  </si>
  <si>
    <t>臨時電灯</t>
  </si>
  <si>
    <t>臨時電力</t>
  </si>
  <si>
    <t>深夜電力</t>
  </si>
  <si>
    <t>公衆街路灯</t>
  </si>
  <si>
    <t>農事用電力</t>
  </si>
  <si>
    <t>建設工事用電力</t>
  </si>
  <si>
    <t>事業用電力</t>
  </si>
  <si>
    <t>融雪用電力</t>
  </si>
  <si>
    <t>資料：東北電力株式会社</t>
  </si>
  <si>
    <t>１５．電灯及び電力需要実績(昭和54～56年度)</t>
  </si>
  <si>
    <t>（1）計画給水人口及び普及率</t>
  </si>
  <si>
    <t>各年3月31日現在  単位：率＝％</t>
  </si>
  <si>
    <t xml:space="preserve">保 健 所 別 
市 町 村 別 </t>
  </si>
  <si>
    <t>行政区域内      居住人口</t>
  </si>
  <si>
    <t>給水区域内      現在人口</t>
  </si>
  <si>
    <t xml:space="preserve">B/A     </t>
  </si>
  <si>
    <t>計画給水人口</t>
  </si>
  <si>
    <t xml:space="preserve">C/A     </t>
  </si>
  <si>
    <t>現在給水人口</t>
  </si>
  <si>
    <t>普及率</t>
  </si>
  <si>
    <t>（A）</t>
  </si>
  <si>
    <t>（B）</t>
  </si>
  <si>
    <t>（C）</t>
  </si>
  <si>
    <t>（D）</t>
  </si>
  <si>
    <t>D/A</t>
  </si>
  <si>
    <t>昭 和55年 度</t>
  </si>
  <si>
    <t>山形保健所</t>
  </si>
  <si>
    <t>寒河江保健所</t>
  </si>
  <si>
    <t>寒河江市</t>
  </si>
  <si>
    <t>河北町</t>
  </si>
  <si>
    <t>西川町</t>
  </si>
  <si>
    <t>朝日町</t>
  </si>
  <si>
    <t>大江町</t>
  </si>
  <si>
    <t>村山保健所</t>
  </si>
  <si>
    <t>大石田町</t>
  </si>
  <si>
    <t>新庄保健所</t>
  </si>
  <si>
    <t>米沢保健所</t>
  </si>
  <si>
    <t>南陽保健所</t>
  </si>
  <si>
    <t>長井保健所</t>
  </si>
  <si>
    <t>鶴岡保健所</t>
  </si>
  <si>
    <t>酒田保健所</t>
  </si>
  <si>
    <t>資料：県環境衛生課「水道現況」</t>
  </si>
  <si>
    <t>１６．保健所、市町村別の水道普及状況（昭和55、56年度）</t>
  </si>
  <si>
    <t>乗     用</t>
  </si>
  <si>
    <t>総　　数</t>
  </si>
  <si>
    <t>普通車</t>
  </si>
  <si>
    <t>小型車</t>
  </si>
  <si>
    <t>被けん引車</t>
  </si>
  <si>
    <t>小 型 車</t>
  </si>
  <si>
    <t>総     数</t>
  </si>
  <si>
    <t>大型特殊車</t>
  </si>
  <si>
    <t>小型二輪車</t>
  </si>
  <si>
    <t>市町村別の人工林率別林家数及び人工林面積（農家林家）（昭和55年）</t>
  </si>
  <si>
    <t>市町村別の林産物等種類別販売林家数（農家林家）（昭和55年）</t>
  </si>
  <si>
    <t>市町村別の林家の主業（農家林家）（昭和55年）</t>
  </si>
  <si>
    <t>保有山林の作業別林家数(農家林家）植林作業面積及び下刈り作業面積（昭和55年）</t>
  </si>
  <si>
    <t>市町村別の林野面積及び森林面積（昭和55年）</t>
  </si>
  <si>
    <t>住宅の種類、所有関係、建て方、建築時期別の設備状況別住宅数（昭和53年）</t>
  </si>
  <si>
    <t>(1)個人所有分</t>
  </si>
  <si>
    <t>(2)共有分</t>
  </si>
  <si>
    <t>(1)野菜</t>
  </si>
  <si>
    <t>(2)果樹</t>
  </si>
  <si>
    <t>(3)工芸作物</t>
  </si>
  <si>
    <t>昭和５６年　山形県統計年鑑</t>
  </si>
  <si>
    <t>本書の内容は、原則として調査時点が５６年度に所属する調査については可能な限り掲載した。</t>
  </si>
  <si>
    <t>昭和５８年７月</t>
  </si>
  <si>
    <t>市町村数及び市町村別の面積（昭和56、55年）</t>
  </si>
  <si>
    <t>市町村の廃置分合及び境界変更（昭和53～56年）</t>
  </si>
  <si>
    <t>市町村の合併状況（明治22年～昭和56年）</t>
  </si>
  <si>
    <t>北海道・東北６県別の市、郡別面積及び地形別面積（昭和47年）</t>
  </si>
  <si>
    <t>降水量及び最深積雪（昭和55、56年）</t>
  </si>
  <si>
    <t>風速（昭和55、56年）</t>
  </si>
  <si>
    <t>平均雲量（昭和55、56年）</t>
  </si>
  <si>
    <t>湿度（昭和55、56年）</t>
  </si>
  <si>
    <t>日照時間（昭和55、56年）</t>
  </si>
  <si>
    <t>気温（昭和55、56年）</t>
  </si>
  <si>
    <t>人口の推移（大正9年～昭和56年）</t>
  </si>
  <si>
    <t>市町村別の人口推移（昭和52～56年）</t>
  </si>
  <si>
    <t>市町村別の人口動態（昭和55、56年）</t>
  </si>
  <si>
    <t>年齢、男女別人口（昭和56年）</t>
  </si>
  <si>
    <t>市町村別の年齢（５歳階級）別人口（昭和55、56年）</t>
  </si>
  <si>
    <t>人口の移動（昭和54、55、56年）</t>
  </si>
  <si>
    <t>市町村別の出生、死亡、死産、婚姻及び離婚数（昭和55、56年）</t>
  </si>
  <si>
    <t>市町村別の従業地、通学地による人口（昼間人口）（昭和55年）</t>
  </si>
  <si>
    <t>本業以外の仕事の従事上の地位、産業（大分類）、男女別本業以外の仕事を有する有業者数（昭和54年）</t>
  </si>
  <si>
    <t>不就業状態、配偶関係、年令、就業希望意識、希望する仕事の主・従の別、求職・非求職の別、男女別就業希望者数（昭和54年）</t>
  </si>
  <si>
    <t>市町村別の世帯数推移（昭和52～56年）</t>
  </si>
  <si>
    <t>(1)素材生産量</t>
  </si>
  <si>
    <t>(2)木炭生産量</t>
  </si>
  <si>
    <t>(3)林野副産物生産量</t>
  </si>
  <si>
    <t>(1)製材工場数</t>
  </si>
  <si>
    <t>(3)製材量</t>
  </si>
  <si>
    <t>(4)用途別製材品出荷量</t>
  </si>
  <si>
    <t>第１８章　教育、文化及び宗教</t>
  </si>
  <si>
    <t>道路現況</t>
  </si>
  <si>
    <t>(1)建築主別</t>
  </si>
  <si>
    <t>(2)構造別</t>
  </si>
  <si>
    <t>(3)用途別</t>
  </si>
  <si>
    <t>(1)利用関係別</t>
  </si>
  <si>
    <t>(2)種類別</t>
  </si>
  <si>
    <t>(1)外かく施設</t>
  </si>
  <si>
    <t>(2)けい留施設</t>
  </si>
  <si>
    <t>(3)臨港鉄道</t>
  </si>
  <si>
    <t>(1)計画給水人口及び普及率</t>
  </si>
  <si>
    <t>(2)給水施設数及び給水人口</t>
  </si>
  <si>
    <t>第１０章　運輸及び通信</t>
  </si>
  <si>
    <t>第９章　電気、ガス及び水道</t>
  </si>
  <si>
    <t>(1)酒田港</t>
  </si>
  <si>
    <t>(2)鼠ヶ関港及び加茂港</t>
  </si>
  <si>
    <t>(1)発送数量</t>
  </si>
  <si>
    <t>(2)到着数量</t>
  </si>
  <si>
    <t>(1)事業者数</t>
  </si>
  <si>
    <t>(2)旅客輸送</t>
  </si>
  <si>
    <t>(3)貨物輸送</t>
  </si>
  <si>
    <t>(4)自家用自動車有償貸渡（レンタカー）</t>
  </si>
  <si>
    <t>(2)市町村別保有自動車数</t>
  </si>
  <si>
    <t>第１１章　商業及び貿易</t>
  </si>
  <si>
    <t>(1)一般求職、求人及び就職</t>
  </si>
  <si>
    <t>(2)日雇求職、求人及び就労</t>
  </si>
  <si>
    <t>(1)発生件数及び参加人員</t>
  </si>
  <si>
    <t>(2)産業別発生件数及び参加人員（争議行為を伴うもの）</t>
  </si>
  <si>
    <t>(1)被保険者手帳交付数、印紙貼付枚数及び受給資格者票交付数</t>
  </si>
  <si>
    <t>(2)保険給付状況</t>
  </si>
  <si>
    <t>(1)社会保険事務所被保険者、保険料免除者及び福祉年金受給権者数</t>
  </si>
  <si>
    <t>(2)社会保険事務所別の市町村別拠出年金及び死亡一時金支給状況</t>
  </si>
  <si>
    <t>本書は、当課所管の各種統計資料を主とし、これに庁内各部課室及び、他官公庁団体、会社等から収集した資料もあわせ掲載した。</t>
  </si>
  <si>
    <t>山形県企画調整部統計調査課</t>
  </si>
  <si>
    <t>地域別の従業者規模別商店数、年間商品販売額及び商品手持額（昭和51、54年）</t>
  </si>
  <si>
    <t>市町村別の産業（中分類）別商店数、従業者数、売場面積、年間商品販売額、修理料等及び商品手持額（昭和51、54年）</t>
  </si>
  <si>
    <t>市町村別の業種別飲食店数、従業者数及び年間販売額（昭和51、54年）</t>
  </si>
  <si>
    <t>市町村別の卸・小売業別商店数、従業者数及び年間商品販売額（昭和51、54年）</t>
  </si>
  <si>
    <t>第１４章　所得、物価及び家計</t>
  </si>
  <si>
    <t>(7)県内総支出(デフレーター）</t>
  </si>
  <si>
    <t>(1)業種別労災保険適用事業場成立状況</t>
  </si>
  <si>
    <t>(2)業種別保険収支状況</t>
  </si>
  <si>
    <t>(4)労働基準監督署別年金受給者状況</t>
  </si>
  <si>
    <t>(1)月別の被保護世帯数、人員及び扶助別人員</t>
  </si>
  <si>
    <t>(2)福祉事務所別の月別被保護世帯数及び人員</t>
  </si>
  <si>
    <t>(3)労働類型別被保護世帯数</t>
  </si>
  <si>
    <t>(1)福祉事務所別支出額</t>
  </si>
  <si>
    <t>１</t>
  </si>
  <si>
    <t>２</t>
  </si>
  <si>
    <t>４</t>
  </si>
  <si>
    <t>６</t>
  </si>
  <si>
    <t>７</t>
  </si>
  <si>
    <t>８</t>
  </si>
  <si>
    <t>専修学校</t>
  </si>
  <si>
    <t>(1)設置者別学校数・生徒数の推移</t>
  </si>
  <si>
    <t>(2)課程別学科数・生徒数・卒業者数</t>
  </si>
  <si>
    <t>各種学校</t>
  </si>
  <si>
    <t>全国、東北７県別生活保護世帯数、人員及び保護率（昭和55、56年度）</t>
  </si>
  <si>
    <t>就職先都道府県別就職者数(高等学校）</t>
  </si>
  <si>
    <t>学科別・進学校別進学者数(高等学校）</t>
  </si>
  <si>
    <t>(2)月別支出額</t>
  </si>
  <si>
    <t>(1)所得総額</t>
  </si>
  <si>
    <t>(2)１人当たり所得</t>
  </si>
  <si>
    <t>(3)産業別県内純生産</t>
  </si>
  <si>
    <t>(4)県民所得の分配</t>
  </si>
  <si>
    <t>(5)県民総支出</t>
  </si>
  <si>
    <t>(6)実質県民総支出</t>
  </si>
  <si>
    <t>(8)個人勘定</t>
  </si>
  <si>
    <t>(2)国民所得の分配</t>
  </si>
  <si>
    <t>(2)果実</t>
  </si>
  <si>
    <t>第１５章　公務員、選挙、司法及び公安</t>
  </si>
  <si>
    <t>(1)警察職員数</t>
  </si>
  <si>
    <t>(2)警察署別管轄区域等</t>
  </si>
  <si>
    <t>(1)登記</t>
  </si>
  <si>
    <t>(2)謄、抄本交付等数</t>
  </si>
  <si>
    <t>(1)山形地方裁判所管内簡易裁判所</t>
  </si>
  <si>
    <t>(2)山形地方裁判所、同管内支部</t>
  </si>
  <si>
    <t>(3)刑事事件中のその他の事件数</t>
  </si>
  <si>
    <t>(1)総括</t>
  </si>
  <si>
    <t>(2)家事審判事件数</t>
  </si>
  <si>
    <t>(2)少年保護事件数</t>
  </si>
  <si>
    <t>(3)行為別新受件数</t>
  </si>
  <si>
    <t>(1)保健所別実数及び率</t>
  </si>
  <si>
    <t>(2)業務の種類別医師及び歯科医師数</t>
  </si>
  <si>
    <t>(3)診療担当別医師数</t>
  </si>
  <si>
    <t>(4)業務の種類別薬剤師数</t>
  </si>
  <si>
    <t>第１７章　労働及び社会保障</t>
  </si>
  <si>
    <t>職業訓練校の状況</t>
  </si>
  <si>
    <t>市、郡別の金融機関別店舗数</t>
  </si>
  <si>
    <t>信用保証状況</t>
  </si>
  <si>
    <t>(1)一般会計</t>
  </si>
  <si>
    <t>(2)特別会計</t>
  </si>
  <si>
    <t>(4)公害の発生源別新規直接受理件数（典型７公害）</t>
  </si>
  <si>
    <t>(5)被害の種類別新規直接受理件数（典型７公害）</t>
  </si>
  <si>
    <t>(1)製造品出荷額</t>
  </si>
  <si>
    <t>(2)加工賃収入額</t>
  </si>
  <si>
    <t>第１３章　財政</t>
  </si>
  <si>
    <t>第１６章　衛生</t>
  </si>
  <si>
    <t>第７章　鉱工業</t>
  </si>
  <si>
    <t>凡例</t>
  </si>
  <si>
    <t>目次</t>
  </si>
  <si>
    <t>県の位置</t>
  </si>
  <si>
    <t>１</t>
  </si>
  <si>
    <t>２</t>
  </si>
  <si>
    <t>労働組合</t>
  </si>
  <si>
    <t>港湾</t>
  </si>
  <si>
    <t>本書は、県内の各般にわたる統計資料を集録し、県勢の実態を明らかにするため編集したものである。</t>
  </si>
  <si>
    <t>３</t>
  </si>
  <si>
    <t>４</t>
  </si>
  <si>
    <t>５</t>
  </si>
  <si>
    <t>７</t>
  </si>
  <si>
    <t>第２章　人口</t>
  </si>
  <si>
    <t>第３章　事業所</t>
  </si>
  <si>
    <t>第４章　農業</t>
  </si>
  <si>
    <t>第５章　林業</t>
  </si>
  <si>
    <t>第６章　水産業</t>
  </si>
  <si>
    <t>第８章　建設</t>
  </si>
  <si>
    <t>酒田港主要施設</t>
  </si>
  <si>
    <t>第１２章　金融</t>
  </si>
  <si>
    <t>産業連関表（昭和50年）</t>
  </si>
  <si>
    <t>(1)山形県生産者価格評価産業連関表（20部門）</t>
  </si>
  <si>
    <t>(2)投入係数表（20部門）</t>
  </si>
  <si>
    <t>(3)逆行列係数表（20部門）</t>
  </si>
  <si>
    <t>第１９章　観光</t>
  </si>
  <si>
    <t>観光者数</t>
  </si>
  <si>
    <t>１．土地及び気象　　２．人口　　３．事業所　　４．農業　　５．林業</t>
  </si>
  <si>
    <t>６．水産業　　７．鉱工業　　８．建設　　９．電気、ガス及び水道　　10．運輸及び通信</t>
  </si>
  <si>
    <t>11．商業及び貿易　　12．金融　　13．財政　　14．所得、物価及び家計</t>
  </si>
  <si>
    <t>15．公務員、選挙、司法及び公安　　16．衛生　　17．労働及び社会保障　</t>
  </si>
  <si>
    <t>18．教育、文化及び宗教　　19．観光　　20.災害及び事故</t>
  </si>
  <si>
    <t>年は、暦年、年度は、会計年度を示し、符号の用法は、次のとおりである。</t>
  </si>
  <si>
    <t>　…　事実不詳及び調査を欠くもの　　　ｘ　数字が秘とくされているもの</t>
  </si>
  <si>
    <t>　０　表章単位に満たないもの　　　　　－　該当数字がないもの</t>
  </si>
  <si>
    <t>　＃　主要な事項を、うち数でかかげたもの</t>
  </si>
  <si>
    <t>統計数字の単位未満は、四捨五入することを原則とした。したがって、総数（合計）と内訳の積算値は一致しない場合がある。</t>
  </si>
  <si>
    <t>６</t>
  </si>
  <si>
    <t>統計資料の出所は、同一番号の頭初の統計表の脚注に記載し、それと異なるものについては、当該統計表の脚注に記載した。</t>
  </si>
  <si>
    <t>(1)国民総支出(名目・実質)</t>
  </si>
  <si>
    <t>本書は、国及び他都道府県との比較を考慮し、総理府統計局編集、日本統計協会発行の「日本統計年鑑」に準じて編集している。</t>
  </si>
  <si>
    <t>８</t>
  </si>
  <si>
    <t>第１章　土地及び気象</t>
  </si>
  <si>
    <t>市町村別民有地の面積、家屋の棟数及び床面積</t>
  </si>
  <si>
    <t>市町村別の高度別面積（昭和46年）</t>
  </si>
  <si>
    <t>(1)課程別学校数、生徒数及び教員数</t>
  </si>
  <si>
    <t>(2)課程別の学科別本科生徒数</t>
  </si>
  <si>
    <t>社会福祉施設数、入所者数及び費用額（昭和56年度）</t>
  </si>
  <si>
    <t>児童相談所における養護相談の年次別、理由別処理状況（昭和54～56年度）</t>
  </si>
  <si>
    <t>市町村別の小学校数、学級数、学年別児童数及び教員数（昭和55、56年度）</t>
  </si>
  <si>
    <t>高等学校（昭和55、56年度）</t>
  </si>
  <si>
    <t>盲学校、ろう学校及び養護学校の学校数、学級数、部科別児童・生徒数及び教員数（昭和55、56年度）</t>
  </si>
  <si>
    <t>中学校卒業者の進学及び就職状況（昭和55、56年度）</t>
  </si>
  <si>
    <t>高等学校卒業者の進学及び就職状況（昭和55、56年度）</t>
  </si>
  <si>
    <t>市町村別中学校卒業者の産業別就職者数（昭和55、56年度）</t>
  </si>
  <si>
    <t>年齢別就学免除者数及び就学猶予者数（昭和55、56年度）</t>
  </si>
  <si>
    <t>公立図書館別の蔵書、受入及び貸出状況（昭和56年度）</t>
  </si>
  <si>
    <t>種目別文化財件数（昭和56年度）</t>
  </si>
  <si>
    <t>博物館、美術館別資料数及び床面積等（昭和56年）</t>
  </si>
  <si>
    <t>テレビ受信契約数及び普及率（昭和56年度）</t>
  </si>
  <si>
    <t>教宗派別宗教法人数（昭和56年度）</t>
  </si>
  <si>
    <t>学校種別学校数、学級数、生徒数、教員数及び職員数の推移（昭和52～56年度）</t>
  </si>
  <si>
    <t>市町村別の中学校数、学級数、学年別生徒数及び教員数（昭和55、56年度）</t>
  </si>
  <si>
    <t>大学、短期大学、高等専門学校別の学校数、学生・生徒数、教員数及び職員数（昭和56年）</t>
  </si>
  <si>
    <t>産業、県内外別高等学校卒業者の設置者、学科別就職者数（昭和50～56年）</t>
  </si>
  <si>
    <t>高等学校卒業者の職業別就職者数（昭和54～56年度）</t>
  </si>
  <si>
    <t>中学校及び高等学校卒業者の産業別就職者構成の推移（昭和50～56年）</t>
  </si>
  <si>
    <t>学校教育費（昭和56年度）</t>
  </si>
  <si>
    <t>学校給食実施状況（昭和56年）</t>
  </si>
  <si>
    <t>幼稚園、小学校、中学校、高等学校別の身長、体重、胸囲及び坐高の推移（昭和52～56年度）</t>
  </si>
  <si>
    <t>幼稚園、小学校、中学校、高等学校別の疾病異常被患率（昭和54～56年）</t>
  </si>
  <si>
    <t>国籍別宿泊外客数等（昭和53～56年）</t>
  </si>
  <si>
    <t>(3)温泉観光地別観光者数（昭和55、56年度）</t>
  </si>
  <si>
    <t>(4)スキー場観光地別観光者数（昭和55、56年度）</t>
  </si>
  <si>
    <t>(5)名所旧跡観光地別観光者数（昭和55、56年度）</t>
  </si>
  <si>
    <t>(2)山岳観光地別観光者数（昭和55、56年度）</t>
  </si>
  <si>
    <t>(1)観光地別の県内外別観光者数（昭和54～56年度）</t>
  </si>
  <si>
    <t>災害建築物（居住住宅）の床面積及び損害見積額（昭和55、56年）</t>
  </si>
  <si>
    <t>稲作被害（昭和55、56年）</t>
  </si>
  <si>
    <t>業種別の事業規模、起因物別労働災害被災者数（昭和55、56年度）</t>
  </si>
  <si>
    <t>公害苦情件数（昭和55、56年度）</t>
  </si>
  <si>
    <t>(2)月別火災発生件数及び損害額（昭和53～56年）</t>
  </si>
  <si>
    <t>(4)覚知方法別建物火災件数及び焼損面積（昭和56年）</t>
  </si>
  <si>
    <t>救急事故種別出動件数及び搬送人員（昭和56年）</t>
  </si>
  <si>
    <t>(3)出火原因別出火件数（昭和56年）</t>
  </si>
  <si>
    <t>蚕桑被害（昭和56、55年）</t>
  </si>
  <si>
    <t>道路交通事故発生件数及び死傷者数（昭和55、56年）</t>
  </si>
  <si>
    <t>(7)年齢、男女別死傷者数（昭和56年）</t>
  </si>
  <si>
    <t>(6)年齢、運転経験年数別発生状況（昭和56年）</t>
  </si>
  <si>
    <t>５</t>
  </si>
  <si>
    <t>昭和５８年７月</t>
  </si>
  <si>
    <t>刑法犯の認知件数、検挙件数及び人員（昭和45～56年）</t>
  </si>
  <si>
    <t>(1)中学校</t>
  </si>
  <si>
    <t>(2)高等学校</t>
  </si>
  <si>
    <t>(1)公立学校</t>
  </si>
  <si>
    <t>(2)私立学校</t>
  </si>
  <si>
    <t>(1)男子</t>
  </si>
  <si>
    <t>(2)女子</t>
  </si>
  <si>
    <t>(1)市町村別状況</t>
  </si>
  <si>
    <t>(2)都道府県別状況</t>
  </si>
  <si>
    <t>自然公園</t>
  </si>
  <si>
    <t>(1)宿泊した外客数</t>
  </si>
  <si>
    <t>(2)宿泊しない外客数</t>
  </si>
  <si>
    <t>(3)ホテル又は旅館における外客の消費額</t>
  </si>
  <si>
    <t>第２０章　災害及び事故</t>
  </si>
  <si>
    <t>火災</t>
  </si>
  <si>
    <t>附録</t>
  </si>
  <si>
    <t>度量衡換算表</t>
  </si>
  <si>
    <t>(1)消防勢力</t>
  </si>
  <si>
    <t>(1)水稲</t>
  </si>
  <si>
    <t>(2)陸稲</t>
  </si>
  <si>
    <t>(1)月別発生状況</t>
  </si>
  <si>
    <t>(2)警察署別発生状況</t>
  </si>
  <si>
    <t>(3)当事者別発生状況</t>
  </si>
  <si>
    <t>(4)事故原因（違反）別発生状況</t>
  </si>
  <si>
    <t>産業、企業規模別常用労働者の男女別年齢、勤続年数、実労働時間数、定期現金給与額及び労働者数（昭和55、56年）</t>
  </si>
  <si>
    <t>雇用保険（昭和55、56年度）</t>
  </si>
  <si>
    <t>日雇失業保険（昭和55、56年度）</t>
  </si>
  <si>
    <t>健康保険（昭和55、56年度）</t>
  </si>
  <si>
    <t>日雇労働者健康保険（昭和55、56年度）</t>
  </si>
  <si>
    <t>厚生年金保険（昭和55、56年度）</t>
  </si>
  <si>
    <t>国民健康保険（昭和55、56年度）</t>
  </si>
  <si>
    <t>船員保険（昭和55、56年度）</t>
  </si>
  <si>
    <t>労働者災害補償保険（昭和55、56年度）</t>
  </si>
  <si>
    <t>生活保護（昭和55、56年度）</t>
  </si>
  <si>
    <t>生活保護費支出状況（昭和55、56年度）</t>
  </si>
  <si>
    <t>身体障害者補装具交付及び修理状況（昭和55、56年度）</t>
  </si>
  <si>
    <t>身体障害者数（昭和55、56年）</t>
  </si>
  <si>
    <t>共同募金（昭和55、56年度）</t>
  </si>
  <si>
    <t>市町村別の保育所及び児童館等の状況（昭和55、56年）</t>
  </si>
  <si>
    <t>児童相談所における相談受付及び処理状況（昭和55、56年度）</t>
  </si>
  <si>
    <t>公共職業紹介状況（昭和55、56年度）</t>
  </si>
  <si>
    <t>賃金指数、雇用指数及び労働時間指数（昭和54～56年）</t>
  </si>
  <si>
    <t>産業別常用労働者の１人平均月間現金給与額（昭和54～56年）</t>
  </si>
  <si>
    <t>学歴別常用労働者の企業規模別平均月間定期現金給与額及び労働者数（昭和56年）</t>
  </si>
  <si>
    <t>産業別常用労働者の年齢階級、企業規模別平均月間定期現金給与額（昭和56年）</t>
  </si>
  <si>
    <t>(1)市町村別の適用法規別労働組合数及び組合員数（昭和56年）</t>
  </si>
  <si>
    <t>(3)産業別の労働組合数及び組合員数（昭和56年）</t>
  </si>
  <si>
    <t>(4)加入上部団体別労働組合数及び組合員数（昭和56年）</t>
  </si>
  <si>
    <t>(5)労働組合設立及び解散状況（昭和56年）</t>
  </si>
  <si>
    <t>年齢別常用労働者の勤続年数、実労働時間、定期現金給与（昭和56年）</t>
  </si>
  <si>
    <t>(2)労働組合数及び組合員数（昭和47～56年）</t>
  </si>
  <si>
    <t>労働争議（昭和52～56年）</t>
  </si>
  <si>
    <t>国民年金（昭和56年度）</t>
  </si>
  <si>
    <t>(3)業種別給付種類別支払状況</t>
  </si>
  <si>
    <t>(5)道路種別発生状況</t>
  </si>
  <si>
    <t>(8)都道府県別発生状況</t>
  </si>
  <si>
    <t>(1)苦情の受理及び処理件数</t>
  </si>
  <si>
    <t>(2)苦情の種類別新規直接受理件数</t>
  </si>
  <si>
    <t>(3)苦情の被害地域特性別新規直接受理件数（典型７公害）</t>
  </si>
  <si>
    <t>(1)県内移動</t>
  </si>
  <si>
    <t>(2)県外移動</t>
  </si>
  <si>
    <t>本書は、次の２０部門から成っている。</t>
  </si>
  <si>
    <t>気象観測所一覧</t>
  </si>
  <si>
    <t>市部、町村部、人口集中地区別の居住世帯有無別住宅数及び人が居住する住宅以外の建物数（昭和53年）</t>
  </si>
  <si>
    <t>住宅の種類、所有関係、人が居住する住宅以外の建物の種類別建物数、世帯の種類別世帯数及び世帯人員（昭和53年）</t>
  </si>
  <si>
    <t>住宅の種類、建築の時期別の所有関係別住宅数（昭和53年）</t>
  </si>
  <si>
    <t>住宅の種類、所有関係、構造別の建築時期別住宅数（昭和53年）</t>
  </si>
  <si>
    <t>住宅の種類、建て方、建築時期別の構造別住宅数（昭和53年）</t>
  </si>
  <si>
    <t>住宅の種類、所有関係別の住宅数、世帯数、世帯人員、１住宅当たり居住室数、畳数、面積、１人当たり畳数及び１室当たり人員（昭和53年）</t>
  </si>
  <si>
    <t>市部、町村部別の労働力状態、産業（大分類）、年齢（５歳階級）、男女別15歳以上人口（昭和55年）</t>
  </si>
  <si>
    <t>市町村別の労働力状態、男女別15歳以上人口（昭和55年）</t>
  </si>
  <si>
    <t>市部、町村部別の産業（大分類）、従業上の地位、男女別15歳以上就業者数（昭和55年）</t>
  </si>
  <si>
    <t>就業、不就業状態、年齢（５歳階級）、男女別15歳以上人口（昭和54年）</t>
  </si>
  <si>
    <t>市町村別の世帯の種類、世帯人員別世帯数及び世帯人員（昭和55年）</t>
  </si>
  <si>
    <t>就業状態、産業（大分類）、従業上の地位、男女別有業者数（昭和54年）</t>
  </si>
  <si>
    <t>就業状態、年間就業日数又は週間就業時間、農・非農、従業上の地位、男女別有業者数（昭和54年）</t>
  </si>
  <si>
    <t>就業状態、産業（大分類）、所得、男女別自営業主及び雇用者数（昭和54年）</t>
  </si>
  <si>
    <t>就業希望意識、年齢、求職・非求職、従業上の地位、男女別有業者数（昭和54年）</t>
  </si>
  <si>
    <t>市町村別の事業所数及び従業者数（昭和56、53年）</t>
  </si>
  <si>
    <t>産業（大分類）、従業者規模別事業所数及び従業者数（農林水産業及び公務を除く）（昭和56、53年）</t>
  </si>
  <si>
    <t>産業（中分類）別事業所数及び従業者数（昭和56、53年）</t>
  </si>
  <si>
    <t>都道府県別の事業所数及び従業者数（農林水産業及び公務を除く）（昭和56、53年）</t>
  </si>
  <si>
    <t>産業（中分類）、経営組織別事業所数及び従業上の地位別従業者数（昭和53、56年）</t>
  </si>
  <si>
    <t>市町村別の地目別経営農家数及び経営耕地面積（昭和51～57年）</t>
  </si>
  <si>
    <t>市町村別農家の男女、年齢別世帯員数（昭和51～57年）</t>
  </si>
  <si>
    <t>市町村別農家の就業状態別16歳以上世帯員数（昭和51～57年）</t>
  </si>
  <si>
    <t>市町村別の専業、兼業、経営耕地規模別農家数（昭和51～57年）</t>
  </si>
  <si>
    <t>市町村別の農業雇用労働雇入農家数及び人数（昭和51～57年）</t>
  </si>
  <si>
    <t>市町村別の農用機械所有農家数及び台数（昭和51～57年）</t>
  </si>
  <si>
    <t>市町村別の家畜等飼養農家数及び頭羽数（昭和51～57年）</t>
  </si>
  <si>
    <t>生乳生産量（昭和51～56年）</t>
  </si>
  <si>
    <t>農家経済（昭和51～56年度）</t>
  </si>
  <si>
    <t>農家経済の分析指標（昭和51～56年度）</t>
  </si>
  <si>
    <t>市町村別の農家の兼業種類別従事者数（昭和54～57年）</t>
  </si>
  <si>
    <t>市町村別の男女別従業日数別自家農業従事者数（昭和54～57年）</t>
  </si>
  <si>
    <t>市町村別の野菜、果樹、工芸作物の作付面積及び収穫量（昭和51～56年）</t>
  </si>
  <si>
    <t>市町村別の水稲、陸稲の作付面積及び収穫量（昭和51～56年）</t>
  </si>
  <si>
    <t>地域別の県産米売渡状況（昭和54～56年）</t>
  </si>
  <si>
    <t>仕向先都道府県別の県産米搬出実績（昭和48～56年）</t>
  </si>
  <si>
    <t>市町村別の養蚕戸数、蚕種掃立数量、繭生産量及び桑園面積（昭和52～56年度）</t>
  </si>
  <si>
    <t>と畜場別のと畜頭数（昭和51～56年度）</t>
  </si>
  <si>
    <t>林産物生産量（昭和51～56年）</t>
  </si>
  <si>
    <t>製材工場、生産及び出荷量（昭和51～56年）</t>
  </si>
  <si>
    <t>市町村別の造林面積（昭和51～56年）</t>
  </si>
  <si>
    <t>市町村別の目的別保安林面積（昭和51、56年度）</t>
  </si>
  <si>
    <t>支庁、地方事務所別林道（昭和51、56年度）</t>
  </si>
  <si>
    <t>市町村別の森林伐採面積（昭和51～56年）</t>
  </si>
  <si>
    <t>(2)製材用素材の入荷量</t>
  </si>
  <si>
    <t>民有林の林種別蓄積（昭和56年度）</t>
  </si>
  <si>
    <t>国有林の林種別蓄積（昭和56年度）</t>
  </si>
  <si>
    <t>漁業地区別漁船隻数及びトン数（昭和51～56年）</t>
  </si>
  <si>
    <t>魚種別漁獲量（内水面漁業）（昭和51～56年）</t>
  </si>
  <si>
    <t>養殖業収穫量（内水面漁業）（昭和51～56年）</t>
  </si>
  <si>
    <t>経営体階層、漁業地区別の経営組織、出漁日数別経営体数及び最盛期の従事者数（海面漁業）（昭和51～56年）</t>
  </si>
  <si>
    <t>漁業地区別生産量－属人－（海面漁業）（昭和51～56年）</t>
  </si>
  <si>
    <t>漁業種類別漁獲量－属地－（海面漁業）（昭和51～56年）</t>
  </si>
  <si>
    <t>魚種別漁獲量－属地－（海面漁業）（昭和51～56年）</t>
  </si>
  <si>
    <t>水産加工品生産量（昭和56、55年）</t>
  </si>
  <si>
    <t>経営体階層別の漁業・養殖業種類別生産額（昭和51～56年）</t>
  </si>
  <si>
    <t>鉱種別鉱業生産量及び生産額（昭和55、56年）</t>
  </si>
  <si>
    <t>産業（中分類）別従業者規模別製造業の工業用地面積及び用水量（従業者30人以上の事業所）（昭和55、56年）</t>
  </si>
  <si>
    <t>産業（中分類）別製造業の従業者規模別事業所数、従業者数、現金給与総額、原材料使用額等、内国消費税額、在庫額、有形固定資産額、建設仮勘定額、製造品出荷額等、粗付加価値額、生産額及び付加価値額（昭和55、56年）</t>
  </si>
  <si>
    <t>鉱種別鉱区数及び面積（昭和55、56年）</t>
  </si>
  <si>
    <t>200～299</t>
  </si>
  <si>
    <t>300～499</t>
  </si>
  <si>
    <t>500～999</t>
  </si>
  <si>
    <t>1,000人以上</t>
  </si>
  <si>
    <t>男</t>
  </si>
  <si>
    <t>女</t>
  </si>
  <si>
    <t>男</t>
  </si>
  <si>
    <t>女</t>
  </si>
  <si>
    <t>昭和55年</t>
  </si>
  <si>
    <t xml:space="preserve">      56</t>
  </si>
  <si>
    <t>村山地域</t>
  </si>
  <si>
    <t>山形市</t>
  </si>
  <si>
    <t>x</t>
  </si>
  <si>
    <t>注：昭和和55年の（　）内の数値は、従業者規模4人以上　　　資料：県統計調査課「工業統計調査結果報告書」</t>
  </si>
  <si>
    <t>１３．市町村別製造業の事業所数、従業者数、現金給与総額、原材料使用額等、内国消費税額及び製造品出荷額等（昭和55、56年）</t>
  </si>
  <si>
    <t>個数</t>
  </si>
  <si>
    <t>延長</t>
  </si>
  <si>
    <r>
      <t>昭和56年4月1日現在   単位：km、％、</t>
    </r>
    <r>
      <rPr>
        <sz val="10"/>
        <rFont val="ＭＳ Ｐゴシック"/>
        <family val="3"/>
      </rPr>
      <t>㎢</t>
    </r>
  </si>
  <si>
    <t>道　路　種　別</t>
  </si>
  <si>
    <t>路線数</t>
  </si>
  <si>
    <t>総延長</t>
  </si>
  <si>
    <t>重用延長</t>
  </si>
  <si>
    <t>未供用延長</t>
  </si>
  <si>
    <t>実延長
A</t>
  </si>
  <si>
    <t>実延長の内訳</t>
  </si>
  <si>
    <t>渡船場</t>
  </si>
  <si>
    <t>鉄道と交差箇所数</t>
  </si>
  <si>
    <t>立体横断
施設数</t>
  </si>
  <si>
    <t>道路種別</t>
  </si>
  <si>
    <t>規格改良済・未改良内訳</t>
  </si>
  <si>
    <t>路面別内訳</t>
  </si>
  <si>
    <t>橋梁の内訳</t>
  </si>
  <si>
    <t>トンネル</t>
  </si>
  <si>
    <t>規格改良済延長
B</t>
  </si>
  <si>
    <t>未改良延長</t>
  </si>
  <si>
    <t>改良率
B/A</t>
  </si>
  <si>
    <t>舗装道
C</t>
  </si>
  <si>
    <t>砂利道</t>
  </si>
  <si>
    <t>舗装率C/A</t>
  </si>
  <si>
    <t>橋数</t>
  </si>
  <si>
    <t>橋梁延長</t>
  </si>
  <si>
    <t>木橋と永久橋</t>
  </si>
  <si>
    <t>個数</t>
  </si>
  <si>
    <t>延長</t>
  </si>
  <si>
    <t>国鉄</t>
  </si>
  <si>
    <t>私鉄</t>
  </si>
  <si>
    <t>うち自動車
交通不能</t>
  </si>
  <si>
    <t>木橋数</t>
  </si>
  <si>
    <t>　延長</t>
  </si>
  <si>
    <t>永久橋数</t>
  </si>
  <si>
    <t>国県道の計</t>
  </si>
  <si>
    <t>一般国道</t>
  </si>
  <si>
    <t>指定区間(国管理)</t>
  </si>
  <si>
    <t>指定区間外(県管理)</t>
  </si>
  <si>
    <t>県道</t>
  </si>
  <si>
    <t>主要地方道</t>
  </si>
  <si>
    <t>一般県道</t>
  </si>
  <si>
    <t>市町村道</t>
  </si>
  <si>
    <t>一級・二級の計</t>
  </si>
  <si>
    <t>一級</t>
  </si>
  <si>
    <t>二級</t>
  </si>
  <si>
    <t>注:「鉄道との交差箇所数」の( )内の数字は立体交差で再掲である。</t>
  </si>
  <si>
    <t>産業別電力（高圧電力甲＋大口電力）需要状況（昭和56年度）</t>
  </si>
  <si>
    <t>地域別の一般家庭１戸当たり月平均使用電力量（昭和51～56年度）</t>
  </si>
  <si>
    <t>東北７県別電力使用量（昭和56年度）</t>
  </si>
  <si>
    <t>山形県と東北７県の月別電力需要（昭和56年度）</t>
  </si>
  <si>
    <t>電力消費指数（昭和53～56年度）</t>
  </si>
  <si>
    <t>都市ガスの事業所別需要家メーター数、生産量、購入量及び送出量（昭和54～56年度）</t>
  </si>
  <si>
    <t>保健所、市町村別の水道普及状況（昭和55、56年度）</t>
  </si>
  <si>
    <t>保健所、市町村別の水道計画給水量（昭和55、56年度）</t>
  </si>
  <si>
    <t>入港船舶実績（昭和54～56年）</t>
  </si>
  <si>
    <t>品種別輸移出入量（昭和54～56年）</t>
  </si>
  <si>
    <t>自動車運送事業状況（昭和54～56年）</t>
  </si>
  <si>
    <t>郵便施設及び郵便物取扱数（昭和54～56年度）</t>
  </si>
  <si>
    <t>電話加入数（昭和56年度）</t>
  </si>
  <si>
    <t>公衆電話数（昭和56年度）</t>
  </si>
  <si>
    <t>電話施設状況（昭和56年度）</t>
  </si>
  <si>
    <t>電話普及率（昭和56年度）</t>
  </si>
  <si>
    <t>通信施設状況（昭和56年度）</t>
  </si>
  <si>
    <t>国鉄路線別の主要物資別輸送量（昭和56年度）</t>
  </si>
  <si>
    <t>国鉄路線別営業粁数及び駅等数（昭和56年）</t>
  </si>
  <si>
    <t>車種別保有自動車数</t>
  </si>
  <si>
    <t>(1)年別保有自動車数（昭和47～57年）</t>
  </si>
  <si>
    <t>仕向国別輸出出荷実績（昭和55、56年）</t>
  </si>
  <si>
    <t>品目別輸出出荷実績（昭和55、56年）</t>
  </si>
  <si>
    <t>相互銀行主要勘定（昭和56年度中月別残高）</t>
  </si>
  <si>
    <t>信用金庫主要勘定（昭和56年度中月別残高）</t>
  </si>
  <si>
    <t>信用組合主要勘定（昭和56年度中月別残高）</t>
  </si>
  <si>
    <t>銀行主要勘定（昭和56年度中月別残高）</t>
  </si>
  <si>
    <t>農林中央金庫主要勘定（昭和56年度）</t>
  </si>
  <si>
    <t>信用農業協同組合連合会主要勘定（昭和56年度）</t>
  </si>
  <si>
    <t>農業協同組合主要勘定（昭和56年度）</t>
  </si>
  <si>
    <t>労働金庫主要勘定（昭和56年度）</t>
  </si>
  <si>
    <t>簡易生命保険（昭和56年度）</t>
  </si>
  <si>
    <t>（２）月別火災発生件数及び損害額（昭和53～56年）</t>
  </si>
  <si>
    <t>損害額＝千円</t>
  </si>
  <si>
    <t>年別　　　月別</t>
  </si>
  <si>
    <t>出             　火　            件            　数</t>
  </si>
  <si>
    <t>焼　損　棟　数</t>
  </si>
  <si>
    <t>焼 損 面 積</t>
  </si>
  <si>
    <t>焼損　　船舶　　</t>
  </si>
  <si>
    <t>焼損　　車両</t>
  </si>
  <si>
    <t>死　傷　者</t>
  </si>
  <si>
    <t>罹　　災　　世　　帯　　数</t>
  </si>
  <si>
    <t>罹災　人員</t>
  </si>
  <si>
    <t>損　　　　　害　　　　　見　　　　　積　　　　　額</t>
  </si>
  <si>
    <t>山林　　原野</t>
  </si>
  <si>
    <t>車両</t>
  </si>
  <si>
    <t>全焼</t>
  </si>
  <si>
    <t>半焼</t>
  </si>
  <si>
    <t>部分焼</t>
  </si>
  <si>
    <t>死者</t>
  </si>
  <si>
    <t>負傷者</t>
  </si>
  <si>
    <t>小損</t>
  </si>
  <si>
    <t>総　額</t>
  </si>
  <si>
    <t>航空機　　　火災</t>
  </si>
  <si>
    <t>山林　　原野　　　　火災</t>
  </si>
  <si>
    <t>船　舶　　火災</t>
  </si>
  <si>
    <t>車両　　　火災</t>
  </si>
  <si>
    <t>建　物</t>
  </si>
  <si>
    <t>内容物</t>
  </si>
  <si>
    <t>昭和53年</t>
  </si>
  <si>
    <t>資料：県消防防災課「火災年報」</t>
  </si>
  <si>
    <t>３５．   火 災</t>
  </si>
  <si>
    <t>発　　生　　件　　数</t>
  </si>
  <si>
    <t>死　　　　　　　　者</t>
  </si>
  <si>
    <t>最北地域</t>
  </si>
  <si>
    <t>山形</t>
  </si>
  <si>
    <t>米沢</t>
  </si>
  <si>
    <t>鶴岡</t>
  </si>
  <si>
    <t>酒田</t>
  </si>
  <si>
    <t>新庄</t>
  </si>
  <si>
    <t>寒河江</t>
  </si>
  <si>
    <t>上山</t>
  </si>
  <si>
    <t>長井</t>
  </si>
  <si>
    <t>天童</t>
  </si>
  <si>
    <t>尾花沢</t>
  </si>
  <si>
    <t>南陽</t>
  </si>
  <si>
    <t>小国</t>
  </si>
  <si>
    <t>余目</t>
  </si>
  <si>
    <t>温海</t>
  </si>
  <si>
    <t>（2）警察署別発生状況</t>
  </si>
  <si>
    <t>警察署別</t>
  </si>
  <si>
    <t>傷　　　　 　　　者</t>
  </si>
  <si>
    <t>昭和56年</t>
  </si>
  <si>
    <t>増減(△）</t>
  </si>
  <si>
    <t>-</t>
  </si>
  <si>
    <t>注：最北地域は、新庄、村山、尾花沢署の所管区域である。</t>
  </si>
  <si>
    <t>３６．道路交通事故発生件数及び死傷者数(昭和56、55年）</t>
  </si>
  <si>
    <t>(1)年別保有自動車数（昭和47～57年）</t>
  </si>
  <si>
    <t>各年3月31日現在</t>
  </si>
  <si>
    <t>貨物用</t>
  </si>
  <si>
    <t>乗合用</t>
  </si>
  <si>
    <t>特 種 (殊） 用 途 車</t>
  </si>
  <si>
    <t>二　　　輪　　　用</t>
  </si>
  <si>
    <t>年別</t>
  </si>
  <si>
    <t>年      別</t>
  </si>
  <si>
    <t>*軽自動車</t>
  </si>
  <si>
    <t>普通車及</t>
  </si>
  <si>
    <t>*軽四輪車</t>
  </si>
  <si>
    <t>特殊車</t>
  </si>
  <si>
    <t>*軽特殊車</t>
  </si>
  <si>
    <t>*軽二輪車</t>
  </si>
  <si>
    <t>び小型車</t>
  </si>
  <si>
    <t>昭和47年</t>
  </si>
  <si>
    <t>自家用</t>
  </si>
  <si>
    <t>営業用</t>
  </si>
  <si>
    <t>注：1）小型二輪車及び軽自動車は、検査証又は届出済証を交付しているものである。</t>
  </si>
  <si>
    <t>　　2）*印のいわゆる軽自動車には、農耕用を含まない。</t>
  </si>
  <si>
    <t>資料：県陸運事務所「山形県陸運要覧」、山形県自動車販売店協会統計調査部</t>
  </si>
  <si>
    <t>１７．車種別保有自動車数</t>
  </si>
  <si>
    <t>総　　　　　　　数</t>
  </si>
  <si>
    <t>卸　　　売　　　業</t>
  </si>
  <si>
    <t>小　　　売　　　業</t>
  </si>
  <si>
    <t>商店数</t>
  </si>
  <si>
    <t>年間商品</t>
  </si>
  <si>
    <t>販売額</t>
  </si>
  <si>
    <t xml:space="preserve"> </t>
  </si>
  <si>
    <t>昭和51年5月1日、54年6月1日現在　単位：販売額＝万円</t>
  </si>
  <si>
    <t>市町村別</t>
  </si>
  <si>
    <t>　 　  54</t>
  </si>
  <si>
    <t>*</t>
  </si>
  <si>
    <t>注：1）卸・小売業には飲食店は含まない。2）*印のついた数字は秘とく数字（ｘ）を合算したものである。</t>
  </si>
  <si>
    <t>資料：県統計調査課 「商業統計調査結果報告書」</t>
  </si>
  <si>
    <t>１８．市町村別の卸・小売業別商店数、従業者数及び年間商品販売額 (昭和51、54年）</t>
  </si>
  <si>
    <t>総              数</t>
  </si>
  <si>
    <t>繊　維　・　同　製　品</t>
  </si>
  <si>
    <t>単位：実績額＝千円、構成比・率＝％</t>
  </si>
  <si>
    <t>品       目       別</t>
  </si>
  <si>
    <t>昭和55年</t>
  </si>
  <si>
    <t>比較増減(△)</t>
  </si>
  <si>
    <t>出　　荷　　　　実績額</t>
  </si>
  <si>
    <t>構成比</t>
  </si>
  <si>
    <t>増減率</t>
  </si>
  <si>
    <t>絹・人　　絹・合成繊維品</t>
  </si>
  <si>
    <t>ニット製品</t>
  </si>
  <si>
    <t>糸</t>
  </si>
  <si>
    <t>衣類</t>
  </si>
  <si>
    <t>機械金属製品</t>
  </si>
  <si>
    <t>ミ　　シ　　ン・同部品</t>
  </si>
  <si>
    <t>メリヤス編機・同部品</t>
  </si>
  <si>
    <t>テープレコーダー</t>
  </si>
  <si>
    <t>ステレオ</t>
  </si>
  <si>
    <t>電子工業部品</t>
  </si>
  <si>
    <t>工作機械</t>
  </si>
  <si>
    <t>通信機</t>
  </si>
  <si>
    <t>農機具</t>
  </si>
  <si>
    <t>分電盤・配電盤</t>
  </si>
  <si>
    <t>工具</t>
  </si>
  <si>
    <t>複写機</t>
  </si>
  <si>
    <t>計数器・度数計</t>
  </si>
  <si>
    <t>電話機</t>
  </si>
  <si>
    <t>時計</t>
  </si>
  <si>
    <t>テレビジョン</t>
  </si>
  <si>
    <t>ラジオ</t>
  </si>
  <si>
    <t>コンピューター記憶装置</t>
  </si>
  <si>
    <t>金型</t>
  </si>
  <si>
    <t>その他の機械</t>
  </si>
  <si>
    <t>合金鉄</t>
  </si>
  <si>
    <t>化学製品</t>
  </si>
  <si>
    <t>二酸化マンガン</t>
  </si>
  <si>
    <t>ベントナイト</t>
  </si>
  <si>
    <t>白土</t>
  </si>
  <si>
    <t>カーボン</t>
  </si>
  <si>
    <t>石英ガラス</t>
  </si>
  <si>
    <t>プラスチック製品</t>
  </si>
  <si>
    <t>塩化ビニール安定剤</t>
  </si>
  <si>
    <t>薬品</t>
  </si>
  <si>
    <t>無水クロム酸</t>
  </si>
  <si>
    <t>泥水処理剤</t>
  </si>
  <si>
    <t>その他の化学製品</t>
  </si>
  <si>
    <t>木製品</t>
  </si>
  <si>
    <t>木製家具</t>
  </si>
  <si>
    <t>オーディオラック</t>
  </si>
  <si>
    <t>スピーカーシステム</t>
  </si>
  <si>
    <t>食料品</t>
  </si>
  <si>
    <t>果実かん詰</t>
  </si>
  <si>
    <t>清酒</t>
  </si>
  <si>
    <t>菓子</t>
  </si>
  <si>
    <t>ネクター</t>
  </si>
  <si>
    <t>その他の食料品</t>
  </si>
  <si>
    <t>農水産物</t>
  </si>
  <si>
    <t>米</t>
  </si>
  <si>
    <t>虹鱒</t>
  </si>
  <si>
    <t>雑貨</t>
  </si>
  <si>
    <t>テニスラケット</t>
  </si>
  <si>
    <t>桐紙</t>
  </si>
  <si>
    <t>はきもの</t>
  </si>
  <si>
    <t>玩具</t>
  </si>
  <si>
    <t>ゴム引布製品</t>
  </si>
  <si>
    <t>タイル</t>
  </si>
  <si>
    <t>特殊電球</t>
  </si>
  <si>
    <t>バッグ</t>
  </si>
  <si>
    <t>金属洋食器</t>
  </si>
  <si>
    <t>その他の雑貨</t>
  </si>
  <si>
    <t>資料：県商工課「山形県輸出出荷実績表」</t>
  </si>
  <si>
    <t>１９． 品目別輸出出荷実績 （昭和55、56年）</t>
  </si>
  <si>
    <t>中    小    企    業    金    融    機    関</t>
  </si>
  <si>
    <t>郵便局</t>
  </si>
  <si>
    <t>市 郡 別</t>
  </si>
  <si>
    <t>都市</t>
  </si>
  <si>
    <t>金融</t>
  </si>
  <si>
    <t>銀行</t>
  </si>
  <si>
    <t>公庫</t>
  </si>
  <si>
    <t>-</t>
  </si>
  <si>
    <t>東村山郡</t>
  </si>
  <si>
    <t>西村山郡</t>
  </si>
  <si>
    <t>北村山郡</t>
  </si>
  <si>
    <t>最上郡</t>
  </si>
  <si>
    <t>東置賜郡</t>
  </si>
  <si>
    <t>西置賜郡</t>
  </si>
  <si>
    <t>東田川郡</t>
  </si>
  <si>
    <t>西田川郡</t>
  </si>
  <si>
    <t>飽海郡</t>
  </si>
  <si>
    <t>昭和57年3月31日現在</t>
  </si>
  <si>
    <t>普　通　銀　行</t>
  </si>
  <si>
    <t>農林水産金融機関</t>
  </si>
  <si>
    <t>中小</t>
  </si>
  <si>
    <t>国民</t>
  </si>
  <si>
    <t>生命　保険　会社</t>
  </si>
  <si>
    <t>地方銀行</t>
  </si>
  <si>
    <t>相互銀行</t>
  </si>
  <si>
    <t>信用金庫</t>
  </si>
  <si>
    <t>信用組合</t>
  </si>
  <si>
    <t>商工中金支店</t>
  </si>
  <si>
    <t>労働金庫</t>
  </si>
  <si>
    <t>農林
中金</t>
  </si>
  <si>
    <t>県信連</t>
  </si>
  <si>
    <t>農業</t>
  </si>
  <si>
    <t>漁業</t>
  </si>
  <si>
    <t>企業</t>
  </si>
  <si>
    <t>協同</t>
  </si>
  <si>
    <t>金融</t>
  </si>
  <si>
    <t>支店</t>
  </si>
  <si>
    <t>本店</t>
  </si>
  <si>
    <t>支店</t>
  </si>
  <si>
    <t>組合</t>
  </si>
  <si>
    <t>公庫</t>
  </si>
  <si>
    <t>支店</t>
  </si>
  <si>
    <t>支社等</t>
  </si>
  <si>
    <t>総数</t>
  </si>
  <si>
    <t>注：支店には県外からの進出店舗（都市銀行2、地方銀行4、相互銀行3）を含む。都市銀行に信託銀行を含む。</t>
  </si>
  <si>
    <t>資料：東北財務局山形財務部、山形郵便局、県農業経済課、県水産課</t>
  </si>
  <si>
    <t>　　　　</t>
  </si>
  <si>
    <t>２０．市、郡別の金融機関別店舗数</t>
  </si>
  <si>
    <t>各年度3月31日現在　単位：百万円</t>
  </si>
  <si>
    <t>業 　　   種 　　   別</t>
  </si>
  <si>
    <t>昭和
　　53年度</t>
  </si>
  <si>
    <t>業 　　   種 　　   別</t>
  </si>
  <si>
    <t>総数</t>
  </si>
  <si>
    <t>漁業・水産養殖業</t>
  </si>
  <si>
    <t>製造業</t>
  </si>
  <si>
    <t>鉱業</t>
  </si>
  <si>
    <t>繊維品</t>
  </si>
  <si>
    <t>建設業</t>
  </si>
  <si>
    <t>木材・木製品</t>
  </si>
  <si>
    <t>パルプ・紙・紙加工業</t>
  </si>
  <si>
    <t>卸売業・小売業</t>
  </si>
  <si>
    <t>出版・印刷・同関連産業</t>
  </si>
  <si>
    <t>卸売</t>
  </si>
  <si>
    <t>化学工業</t>
  </si>
  <si>
    <t>小売</t>
  </si>
  <si>
    <t>石油精製</t>
  </si>
  <si>
    <t>窯業・土石製品</t>
  </si>
  <si>
    <t>金融・保険業</t>
  </si>
  <si>
    <t>鉄鋼</t>
  </si>
  <si>
    <t>非鉄金属製品</t>
  </si>
  <si>
    <t>不動産業</t>
  </si>
  <si>
    <t>金属製品</t>
  </si>
  <si>
    <t>一般機械器具</t>
  </si>
  <si>
    <t>運輸・通信業</t>
  </si>
  <si>
    <t>電気機械器具</t>
  </si>
  <si>
    <t>輸送用機械器具</t>
  </si>
  <si>
    <t>電気・ガス・水道・</t>
  </si>
  <si>
    <t>精密機械器具</t>
  </si>
  <si>
    <t>熱供給業</t>
  </si>
  <si>
    <t>その他の製造業</t>
  </si>
  <si>
    <t>サービス業</t>
  </si>
  <si>
    <t>農業</t>
  </si>
  <si>
    <t>地方公共団体</t>
  </si>
  <si>
    <t>林業</t>
  </si>
  <si>
    <t>個人</t>
  </si>
  <si>
    <t>住宅・消費・</t>
  </si>
  <si>
    <t>納税資金等</t>
  </si>
  <si>
    <t>注:本表には、当座貸越を含まない。資料:日本銀行山形事務所</t>
  </si>
  <si>
    <t>２１．銀行業種別貸出状況（昭和53～56年度）</t>
  </si>
  <si>
    <t>業種別
　　　　　　年　度</t>
  </si>
  <si>
    <t>昭　和
53年度</t>
  </si>
  <si>
    <t>(飲食店)</t>
  </si>
  <si>
    <t>鉄鋼業</t>
  </si>
  <si>
    <t>熱供給業</t>
  </si>
  <si>
    <t>旅館</t>
  </si>
  <si>
    <t>映画・娯楽</t>
  </si>
  <si>
    <t>医療・教育</t>
  </si>
  <si>
    <t>個人</t>
  </si>
  <si>
    <t>注:1)製造業及びサービス業の数字は、内訳を全部掲げていないから、その計とは一致しない。　　　2)本表には、当座貸越</t>
  </si>
  <si>
    <t>　　を含まない。　　　3) (  )書きは再掲である。　　　資料:日本銀行山形事務所</t>
  </si>
  <si>
    <t>２２．相互銀行業種別融資状況（昭和53～56年度）</t>
  </si>
  <si>
    <t>（１）一般会計</t>
  </si>
  <si>
    <t>単位 ： 決算額＝円、構成比＝％</t>
  </si>
  <si>
    <t>決   算   額</t>
  </si>
  <si>
    <t>構 成 比</t>
  </si>
  <si>
    <t>歳　　入　　総　　額</t>
  </si>
  <si>
    <t>県税</t>
  </si>
  <si>
    <t>地方交付税</t>
  </si>
  <si>
    <t>交通安全対策特別交付金</t>
  </si>
  <si>
    <t>分担金及び負担金</t>
  </si>
  <si>
    <t>使用料及び手数料</t>
  </si>
  <si>
    <t>国庫支出金</t>
  </si>
  <si>
    <t>財産収入</t>
  </si>
  <si>
    <t>寄付金</t>
  </si>
  <si>
    <t>繰入金</t>
  </si>
  <si>
    <t>繰越金</t>
  </si>
  <si>
    <t>諸収入</t>
  </si>
  <si>
    <t>県債</t>
  </si>
  <si>
    <t>歳　　出　　総　　額</t>
  </si>
  <si>
    <t>議会費</t>
  </si>
  <si>
    <t>総務費</t>
  </si>
  <si>
    <t>民生費</t>
  </si>
  <si>
    <t>衛生費</t>
  </si>
  <si>
    <t>労働費</t>
  </si>
  <si>
    <t>農林水産業費</t>
  </si>
  <si>
    <t>商工費</t>
  </si>
  <si>
    <t>土木費</t>
  </si>
  <si>
    <t>警察費</t>
  </si>
  <si>
    <t>教育費</t>
  </si>
  <si>
    <t>災害復旧費</t>
  </si>
  <si>
    <t>公債費</t>
  </si>
  <si>
    <t>諸支出金</t>
  </si>
  <si>
    <t>予備費</t>
  </si>
  <si>
    <t>歳 入 歳 出 差 引 残 額</t>
  </si>
  <si>
    <t>区　　　　分</t>
  </si>
  <si>
    <t>昭和54年度</t>
  </si>
  <si>
    <t>地方譲与税</t>
  </si>
  <si>
    <t>繰上充用金</t>
  </si>
  <si>
    <t>-</t>
  </si>
  <si>
    <t>資料：県出納局「山形県歳入歳出決算書」</t>
  </si>
  <si>
    <t>２３．山形県歳入歳出決算（昭和54～56年度）</t>
  </si>
  <si>
    <t>形式収支</t>
  </si>
  <si>
    <t>歳                                                                                                                                           入</t>
  </si>
  <si>
    <t>歳入総額</t>
  </si>
  <si>
    <t>歳出総額</t>
  </si>
  <si>
    <t>（ △減 ）</t>
  </si>
  <si>
    <t>翌年度へ</t>
  </si>
  <si>
    <t>自動車取得</t>
  </si>
  <si>
    <t>交通安全</t>
  </si>
  <si>
    <t>国有提供施設</t>
  </si>
  <si>
    <t>地方債</t>
  </si>
  <si>
    <t xml:space="preserve">衛生費 </t>
  </si>
  <si>
    <t>消防費</t>
  </si>
  <si>
    <t>（Ａ）</t>
  </si>
  <si>
    <t>（Ｂ）</t>
  </si>
  <si>
    <t>（Ａ）-（Ｂ）</t>
  </si>
  <si>
    <t>繰り越すべ</t>
  </si>
  <si>
    <t>（Ｃ）-（Ｄ）</t>
  </si>
  <si>
    <t>地方税</t>
  </si>
  <si>
    <t>地方譲与税</t>
  </si>
  <si>
    <t>利 用 税</t>
  </si>
  <si>
    <t>対策特別</t>
  </si>
  <si>
    <t>手数料</t>
  </si>
  <si>
    <t>等所在市町村</t>
  </si>
  <si>
    <t>＝(Ｃ)</t>
  </si>
  <si>
    <t>き財源(Ｄ)</t>
  </si>
  <si>
    <t>＝(Ｅ)</t>
  </si>
  <si>
    <t>交 付 金</t>
  </si>
  <si>
    <t>税交付金</t>
  </si>
  <si>
    <t>助成交付金</t>
  </si>
  <si>
    <t>単位：千円</t>
  </si>
  <si>
    <t>歳出</t>
  </si>
  <si>
    <t>実質収支</t>
  </si>
  <si>
    <t>娯楽施設</t>
  </si>
  <si>
    <t>分担金</t>
  </si>
  <si>
    <t>前年度繰    上充用金</t>
  </si>
  <si>
    <t>地方交付税</t>
  </si>
  <si>
    <t>及び</t>
  </si>
  <si>
    <t>使用料</t>
  </si>
  <si>
    <t>県支出金</t>
  </si>
  <si>
    <t>財産収入</t>
  </si>
  <si>
    <t>寄付金</t>
  </si>
  <si>
    <t>繰入金</t>
  </si>
  <si>
    <t>繰越金</t>
  </si>
  <si>
    <t>負担金</t>
  </si>
  <si>
    <t>昭和55年度</t>
  </si>
  <si>
    <t>資料：県地方課</t>
  </si>
  <si>
    <t>２４．市町村別普通会計歳入歳出決算（昭和55,56年度）</t>
  </si>
  <si>
    <t>青森市</t>
  </si>
  <si>
    <t>盛岡市</t>
  </si>
  <si>
    <t>仙台市</t>
  </si>
  <si>
    <t>秋田市</t>
  </si>
  <si>
    <t>福島市</t>
  </si>
  <si>
    <t>世帯人員</t>
  </si>
  <si>
    <t>(人)</t>
  </si>
  <si>
    <t>有業人員</t>
  </si>
  <si>
    <t>世帯主の年齢</t>
  </si>
  <si>
    <t>(歳)</t>
  </si>
  <si>
    <t>収入総額</t>
  </si>
  <si>
    <t>実収入</t>
  </si>
  <si>
    <t>勤め先収入</t>
  </si>
  <si>
    <t>世帯主収入</t>
  </si>
  <si>
    <t>支出総額</t>
  </si>
  <si>
    <t>実支出</t>
  </si>
  <si>
    <t>消費支出</t>
  </si>
  <si>
    <t>穀類</t>
  </si>
  <si>
    <t>魚介類</t>
  </si>
  <si>
    <t>肉類</t>
  </si>
  <si>
    <t>乳卵類</t>
  </si>
  <si>
    <t>果物</t>
  </si>
  <si>
    <t>油脂・調味料</t>
  </si>
  <si>
    <t>菓子類</t>
  </si>
  <si>
    <t>調理食品</t>
  </si>
  <si>
    <t>飲料</t>
  </si>
  <si>
    <t>酒類</t>
  </si>
  <si>
    <t>外食</t>
  </si>
  <si>
    <t>光熱・水道</t>
  </si>
  <si>
    <t>家具・家事用品</t>
  </si>
  <si>
    <t>保健医療</t>
  </si>
  <si>
    <t>交通通信</t>
  </si>
  <si>
    <t>教育</t>
  </si>
  <si>
    <t>その他の消費支出</t>
  </si>
  <si>
    <t>非消費支出</t>
  </si>
  <si>
    <t>社会保障費</t>
  </si>
  <si>
    <t>その他</t>
  </si>
  <si>
    <t>実支出以外の支出</t>
  </si>
  <si>
    <t>単位：円</t>
  </si>
  <si>
    <t>項目別</t>
  </si>
  <si>
    <t>全　　 国　　　　　人口5万人　　　　　以上の都市</t>
  </si>
  <si>
    <t>集計世帯数</t>
  </si>
  <si>
    <t>(世帯)</t>
  </si>
  <si>
    <t>定期</t>
  </si>
  <si>
    <t>臨時・賞与</t>
  </si>
  <si>
    <t>世　帯　員　収　入</t>
  </si>
  <si>
    <t>事業・内職収入</t>
  </si>
  <si>
    <t>他の実収入</t>
  </si>
  <si>
    <t>財産収入</t>
  </si>
  <si>
    <t>社会保障給付</t>
  </si>
  <si>
    <t xml:space="preserve">仕送り金 </t>
  </si>
  <si>
    <t>特別収入（受贈金・その他）</t>
  </si>
  <si>
    <t>実収入以外の収入</t>
  </si>
  <si>
    <t>貯金引出・保険取金</t>
  </si>
  <si>
    <t>借入金</t>
  </si>
  <si>
    <t>月賦・掛買</t>
  </si>
  <si>
    <t>食料費</t>
  </si>
  <si>
    <t>う　 ち 　米 　類</t>
  </si>
  <si>
    <t>野菜・海草</t>
  </si>
  <si>
    <t>住居費</t>
  </si>
  <si>
    <t>うち家賃・地代</t>
  </si>
  <si>
    <t>うち電気代</t>
  </si>
  <si>
    <t>うちガス代</t>
  </si>
  <si>
    <t>被服及び履き物</t>
  </si>
  <si>
    <t>教養娯楽</t>
  </si>
  <si>
    <t>うち諸雑費</t>
  </si>
  <si>
    <t>うち交際費</t>
  </si>
  <si>
    <t>税金</t>
  </si>
  <si>
    <t>貯金・保険</t>
  </si>
  <si>
    <t>借金返済</t>
  </si>
  <si>
    <t>月賦払・掛買払</t>
  </si>
  <si>
    <t>現物総数</t>
  </si>
  <si>
    <t>資料：総理府統計局「家計調査年報」</t>
  </si>
  <si>
    <t>２５．東北6県県庁所在都市別勤労者世帯1世帯当たり平均1か月間の収支（昭和56年）</t>
  </si>
  <si>
    <t>年　　別</t>
  </si>
  <si>
    <t>認知件数</t>
  </si>
  <si>
    <t>認知指数</t>
  </si>
  <si>
    <t>検挙件数</t>
  </si>
  <si>
    <t>検　　　挙　　　人　　　員</t>
  </si>
  <si>
    <t>凶悪犯</t>
  </si>
  <si>
    <t>粗暴犯</t>
  </si>
  <si>
    <t>窃盗犯</t>
  </si>
  <si>
    <t>知能犯</t>
  </si>
  <si>
    <t>風俗犯</t>
  </si>
  <si>
    <t>検挙率</t>
  </si>
  <si>
    <t>昭和 45</t>
  </si>
  <si>
    <t>B×100</t>
  </si>
  <si>
    <t>総　数</t>
  </si>
  <si>
    <t>＃　少　年　（14～19歳）</t>
  </si>
  <si>
    <t>(A)</t>
  </si>
  <si>
    <t>年＝100</t>
  </si>
  <si>
    <t>(B)</t>
  </si>
  <si>
    <t>　  A</t>
  </si>
  <si>
    <t>総　数</t>
  </si>
  <si>
    <t xml:space="preserve"> 昭和45年</t>
  </si>
  <si>
    <t>注：検挙件数は検挙地計上方式による。</t>
  </si>
  <si>
    <t>資料：14.～17.＝県警察本部</t>
  </si>
  <si>
    <t>２６．刑法犯の認知件数、検挙件数及び人員(昭和45～56年）</t>
  </si>
  <si>
    <t>検挙人員</t>
  </si>
  <si>
    <t>強盗</t>
  </si>
  <si>
    <t>放火</t>
  </si>
  <si>
    <t>強姦</t>
  </si>
  <si>
    <t>凶器準備集合</t>
  </si>
  <si>
    <t>暴行</t>
  </si>
  <si>
    <t>傷害</t>
  </si>
  <si>
    <t>脅迫・恐喝</t>
  </si>
  <si>
    <t>窃盗</t>
  </si>
  <si>
    <t>詐欺</t>
  </si>
  <si>
    <t>横領</t>
  </si>
  <si>
    <t>偽造</t>
  </si>
  <si>
    <t>背任</t>
  </si>
  <si>
    <t>賭博</t>
  </si>
  <si>
    <t>わいせつ</t>
  </si>
  <si>
    <t>業務上等過失致死傷</t>
  </si>
  <si>
    <t>その他の刑法犯</t>
  </si>
  <si>
    <t>罪    種    別</t>
  </si>
  <si>
    <t>殺人</t>
  </si>
  <si>
    <t>涜職</t>
  </si>
  <si>
    <t>注：検挙件数については検挙地計上方式による。</t>
  </si>
  <si>
    <t xml:space="preserve">    道路上の交通事故に係る業務上等過失致死傷は含まない。</t>
  </si>
  <si>
    <t>２７．罪種別刑法犯の認知、検挙件数及び検挙人員（昭和55、56年）</t>
  </si>
  <si>
    <t>医　　　　　師</t>
  </si>
  <si>
    <t>歯　　　科　　　医　　　師</t>
  </si>
  <si>
    <t>薬　　　剤　　　師</t>
  </si>
  <si>
    <t>実　　　数</t>
  </si>
  <si>
    <t>実　　　　　数</t>
  </si>
  <si>
    <t>（1）保健所別実数及び率</t>
  </si>
  <si>
    <t>各年12月31日現在　単位：率＝人口10万人対</t>
  </si>
  <si>
    <t>保健所別</t>
  </si>
  <si>
    <t>率</t>
  </si>
  <si>
    <t>昭和55年</t>
  </si>
  <si>
    <t>総    数</t>
  </si>
  <si>
    <t>山形</t>
  </si>
  <si>
    <t>寒河江</t>
  </si>
  <si>
    <t>村山</t>
  </si>
  <si>
    <t>新庄</t>
  </si>
  <si>
    <t>米沢</t>
  </si>
  <si>
    <t>長井</t>
  </si>
  <si>
    <t>南陽</t>
  </si>
  <si>
    <t>鶴岡</t>
  </si>
  <si>
    <t>酒田</t>
  </si>
  <si>
    <t>注：従業地による数値である。</t>
  </si>
  <si>
    <t>資料：県医薬務課「衛生統計年報（事業編）」</t>
  </si>
  <si>
    <t>２８．医師、歯科医師及び薬剤師数（昭和55、56年）</t>
  </si>
  <si>
    <t>各年12月31日現在</t>
  </si>
  <si>
    <t>保健所別
市町村別</t>
  </si>
  <si>
    <t>病院</t>
  </si>
  <si>
    <t>一　般　　　診療所</t>
  </si>
  <si>
    <t>歯　科　　　診療所</t>
  </si>
  <si>
    <t>国立</t>
  </si>
  <si>
    <t>地方公共　　　団体立</t>
  </si>
  <si>
    <t>法人立</t>
  </si>
  <si>
    <t>個人立</t>
  </si>
  <si>
    <t>昭　和　55　年</t>
  </si>
  <si>
    <r>
      <t>昭　和　</t>
    </r>
    <r>
      <rPr>
        <b/>
        <sz val="9"/>
        <rFont val="ＭＳ 明朝"/>
        <family val="1"/>
      </rPr>
      <t>56</t>
    </r>
    <r>
      <rPr>
        <b/>
        <sz val="9"/>
        <color indexed="9"/>
        <rFont val="ＭＳ 明朝"/>
        <family val="1"/>
      </rPr>
      <t>　年</t>
    </r>
  </si>
  <si>
    <t>東根市</t>
  </si>
  <si>
    <t>鶴岡保健所</t>
  </si>
  <si>
    <t>資料：県医薬務課「衛生統計年報（事業編）」</t>
  </si>
  <si>
    <t xml:space="preserve">２９．保健所別の市町村別病院、一般診療所及び歯科診療所数(昭和55、56年） </t>
  </si>
  <si>
    <t>男</t>
  </si>
  <si>
    <t>女</t>
  </si>
  <si>
    <t>総　額</t>
  </si>
  <si>
    <t xml:space="preserve">              3</t>
  </si>
  <si>
    <t xml:space="preserve">              4</t>
  </si>
  <si>
    <t xml:space="preserve">              5</t>
  </si>
  <si>
    <t xml:space="preserve">              6</t>
  </si>
  <si>
    <t xml:space="preserve">              7</t>
  </si>
  <si>
    <t xml:space="preserve">              8</t>
  </si>
  <si>
    <t xml:space="preserve">              9</t>
  </si>
  <si>
    <t>建設業</t>
  </si>
  <si>
    <t>製造業</t>
  </si>
  <si>
    <t>金融・保険業</t>
  </si>
  <si>
    <t>運輸・通信業</t>
  </si>
  <si>
    <t>サービス業</t>
  </si>
  <si>
    <t>単位：円</t>
  </si>
  <si>
    <t>月        別</t>
  </si>
  <si>
    <t>現　金　給　与　総　額</t>
  </si>
  <si>
    <t>きまって支給する給与</t>
  </si>
  <si>
    <t>特別に支払われた給与</t>
  </si>
  <si>
    <t>産業別</t>
  </si>
  <si>
    <t>総　額</t>
  </si>
  <si>
    <t>昭和54年</t>
  </si>
  <si>
    <t xml:space="preserve">             55</t>
  </si>
  <si>
    <t xml:space="preserve">             56</t>
  </si>
  <si>
    <t>　　　 　1　      月</t>
  </si>
  <si>
    <t xml:space="preserve">              2</t>
  </si>
  <si>
    <t xml:space="preserve">             10</t>
  </si>
  <si>
    <t xml:space="preserve">             11</t>
  </si>
  <si>
    <t xml:space="preserve">             12</t>
  </si>
  <si>
    <t>全常用労働者</t>
  </si>
  <si>
    <t>食料品・たばこ製造業</t>
  </si>
  <si>
    <t>繊維工業</t>
  </si>
  <si>
    <t>木材・木製品製造業</t>
  </si>
  <si>
    <t>窯業・土石製品製造業</t>
  </si>
  <si>
    <t>一般機械器具製造業</t>
  </si>
  <si>
    <t>電気機器器具製造業</t>
  </si>
  <si>
    <t>その他の製造業</t>
  </si>
  <si>
    <t>卸売・小売業</t>
  </si>
  <si>
    <t>電気・ガス・水道・熱供給業</t>
  </si>
  <si>
    <t>旅館・その他の宿泊所</t>
  </si>
  <si>
    <t>医療業</t>
  </si>
  <si>
    <t>教  育</t>
  </si>
  <si>
    <t>その他のサービス業</t>
  </si>
  <si>
    <t>生産労働者</t>
  </si>
  <si>
    <t>食料品・たばこ製造業</t>
  </si>
  <si>
    <t>繊維工業</t>
  </si>
  <si>
    <t>木材・木製品製造業</t>
  </si>
  <si>
    <t>窯業・土石製品製造業</t>
  </si>
  <si>
    <t>管理･事務･技術労働者</t>
  </si>
  <si>
    <t>注：1）抽出調査による。</t>
  </si>
  <si>
    <t>資料：県統計調査課「毎月勤労統計地方調査結果報告書」</t>
  </si>
  <si>
    <t>３０．産業別常用労働者の1人平均月間現金給与額(昭和54～56年）</t>
  </si>
  <si>
    <t>社会福祉施設別</t>
  </si>
  <si>
    <t>入所者数</t>
  </si>
  <si>
    <t>定員</t>
  </si>
  <si>
    <t>江市</t>
  </si>
  <si>
    <t>沢市</t>
  </si>
  <si>
    <t>村山</t>
  </si>
  <si>
    <t>生活保護施設</t>
  </si>
  <si>
    <t>宿所提供施設</t>
  </si>
  <si>
    <t>児童福祉施設</t>
  </si>
  <si>
    <t>助産施設</t>
  </si>
  <si>
    <t>乳児院</t>
  </si>
  <si>
    <t>盲児施設</t>
  </si>
  <si>
    <t>ろうあ児施設</t>
  </si>
  <si>
    <t>肢体不自由児施設</t>
  </si>
  <si>
    <t>重症心身障害児施設</t>
  </si>
  <si>
    <t>老人福祉施設</t>
  </si>
  <si>
    <t>養護老人ホーム</t>
  </si>
  <si>
    <t>特別養護老人ホーム</t>
  </si>
  <si>
    <t>老人休養ホーム</t>
  </si>
  <si>
    <t>老人福祉センター</t>
  </si>
  <si>
    <t>身体障害者更生援護施設</t>
  </si>
  <si>
    <t>肢体不自由者更生施設</t>
  </si>
  <si>
    <t>身体障害者授産施設</t>
  </si>
  <si>
    <t>重度身体障害者授産施設</t>
  </si>
  <si>
    <t>身体障害者療護施設</t>
  </si>
  <si>
    <t>身体障害者福祉工場</t>
  </si>
  <si>
    <t>点字図書館</t>
  </si>
  <si>
    <t>母子福祉施設</t>
  </si>
  <si>
    <t>母子福祉センター</t>
  </si>
  <si>
    <t>母子休養ホーム</t>
  </si>
  <si>
    <t>3月末現在　　単位：金額＝円</t>
  </si>
  <si>
    <t>福　　　祉　　　事　　　務　　　所　　　別　　　施　　　設　　　数</t>
  </si>
  <si>
    <t>措　置　費</t>
  </si>
  <si>
    <t>＃　本人又は保護者負担額</t>
  </si>
  <si>
    <t>山形市</t>
  </si>
  <si>
    <t>米沢市</t>
  </si>
  <si>
    <t>鶴岡市</t>
  </si>
  <si>
    <t>酒田市</t>
  </si>
  <si>
    <t>新庄市</t>
  </si>
  <si>
    <t>寒河</t>
  </si>
  <si>
    <t>上山市</t>
  </si>
  <si>
    <t>村山市</t>
  </si>
  <si>
    <t>長井市</t>
  </si>
  <si>
    <t>天童市</t>
  </si>
  <si>
    <t>東根市</t>
  </si>
  <si>
    <t>尾花</t>
  </si>
  <si>
    <t>南陽市</t>
  </si>
  <si>
    <t>東南</t>
  </si>
  <si>
    <t>西村山</t>
  </si>
  <si>
    <t>北村山</t>
  </si>
  <si>
    <t>最上</t>
  </si>
  <si>
    <t>東南</t>
  </si>
  <si>
    <t>西置賜</t>
  </si>
  <si>
    <t>庄内</t>
  </si>
  <si>
    <t>月平均</t>
  </si>
  <si>
    <t>年　　額</t>
  </si>
  <si>
    <t>１人１月当たり金額</t>
  </si>
  <si>
    <t>年　額</t>
  </si>
  <si>
    <t>年　間</t>
  </si>
  <si>
    <t>置賜</t>
  </si>
  <si>
    <t>支庁</t>
  </si>
  <si>
    <t>延　数</t>
  </si>
  <si>
    <t>延人員</t>
  </si>
  <si>
    <t>…</t>
  </si>
  <si>
    <t>救護施設</t>
  </si>
  <si>
    <t>母子寮</t>
  </si>
  <si>
    <t>養護施設</t>
  </si>
  <si>
    <t>精神薄弱児施設</t>
  </si>
  <si>
    <t>精神薄弱児通園施設</t>
  </si>
  <si>
    <t>教護院</t>
  </si>
  <si>
    <t>里親若しくは保護受託者</t>
  </si>
  <si>
    <t>…</t>
  </si>
  <si>
    <t>年　間　　　延人員</t>
  </si>
  <si>
    <t>…</t>
  </si>
  <si>
    <t>内部障害者更正施設</t>
  </si>
  <si>
    <t>…</t>
  </si>
  <si>
    <t>重度身体障害者更生援護施設</t>
  </si>
  <si>
    <t>身体障害者保養所</t>
  </si>
  <si>
    <t>…</t>
  </si>
  <si>
    <t>精神薄弱者援護施設</t>
  </si>
  <si>
    <t>-</t>
  </si>
  <si>
    <t xml:space="preserve"> 注:１）児童福祉施設の保育所及び児童館については、第26表参照のこと。　</t>
  </si>
  <si>
    <t xml:space="preserve">　　２）措置費には県外施設委託分も含まれている。    </t>
  </si>
  <si>
    <t>　　３）（　）数は里親登録者である。</t>
  </si>
  <si>
    <t xml:space="preserve"> 資料：県社会課、県児童課、県成人福祉課。</t>
  </si>
  <si>
    <t>３１．社会福祉施設数、入所者数及び費用額（昭和56年度）</t>
  </si>
  <si>
    <t>5月1日現在</t>
  </si>
  <si>
    <t>学　　校　　数</t>
  </si>
  <si>
    <t>学級数</t>
  </si>
  <si>
    <t>児　　　　　　　童　　　　　　　数</t>
  </si>
  <si>
    <t>教員数　　　（本務者）</t>
  </si>
  <si>
    <t>総　　　　　数</t>
  </si>
  <si>
    <t>第1学年</t>
  </si>
  <si>
    <t>本校</t>
  </si>
  <si>
    <t>分校</t>
  </si>
  <si>
    <t>注：国立校を含む。  資料：県統計調査課「学校基本調査結果報告書」</t>
  </si>
  <si>
    <t>３２．市町村別の小学校数、学級数、学年別児童数及び教員数（昭和55,56年度）</t>
  </si>
  <si>
    <t>学校数</t>
  </si>
  <si>
    <t>学級数</t>
  </si>
  <si>
    <t>教員数</t>
  </si>
  <si>
    <t>本校</t>
  </si>
  <si>
    <t>分校</t>
  </si>
  <si>
    <t>(本務者)</t>
  </si>
  <si>
    <t>市町村別の中学校数、学級数、学年別生徒数及び教員数（昭和55,56年度）</t>
  </si>
  <si>
    <t>5月1日現在</t>
  </si>
  <si>
    <t>生徒数　　　　　</t>
  </si>
  <si>
    <t>総　　　数</t>
  </si>
  <si>
    <t>注：国立校を含む。　　資料：県統計調査課「学校基本調査結果報告書」</t>
  </si>
  <si>
    <t>３３．</t>
  </si>
  <si>
    <t>観光地別</t>
  </si>
  <si>
    <t>総　　　　　  数</t>
  </si>
  <si>
    <t>山岳</t>
  </si>
  <si>
    <t>温泉</t>
  </si>
  <si>
    <t>スキー場</t>
  </si>
  <si>
    <t>海水浴場</t>
  </si>
  <si>
    <t>名所旧跡</t>
  </si>
  <si>
    <t>（1）観光地別の県内外別観光者数（昭和54～56年度）</t>
  </si>
  <si>
    <t>単位：百人</t>
  </si>
  <si>
    <t>県　　内　　者</t>
  </si>
  <si>
    <t>県　　外　　者</t>
  </si>
  <si>
    <t>昭和54年度</t>
  </si>
  <si>
    <t>有料道路</t>
  </si>
  <si>
    <t>　　資料：県観光物産課｢山形県観光者数調査結果｣</t>
  </si>
  <si>
    <t>３４．観光者数</t>
  </si>
  <si>
    <t>建物</t>
  </si>
  <si>
    <t>航空機</t>
  </si>
  <si>
    <t>船舶</t>
  </si>
  <si>
    <t>全損</t>
  </si>
  <si>
    <t>半損</t>
  </si>
  <si>
    <t>建　　　物　　　火　　　災</t>
  </si>
  <si>
    <t>１月</t>
  </si>
  <si>
    <t>２　</t>
  </si>
  <si>
    <t>３　</t>
  </si>
  <si>
    <t>４　</t>
  </si>
  <si>
    <t>５　</t>
  </si>
  <si>
    <t>６　</t>
  </si>
  <si>
    <t>７　</t>
  </si>
  <si>
    <t>８　</t>
  </si>
  <si>
    <t>９　</t>
  </si>
  <si>
    <t>10　</t>
  </si>
  <si>
    <t>11　</t>
  </si>
  <si>
    <t>12　</t>
  </si>
  <si>
    <t xml:space="preserve">  </t>
  </si>
  <si>
    <t>単位：</t>
  </si>
  <si>
    <t>面積＝㎡</t>
  </si>
  <si>
    <t>山形市青果物卸売市場における品目別の月別卸売価格（昭和56年）</t>
  </si>
  <si>
    <t>消費者物価指数（昭和54～56年）</t>
  </si>
  <si>
    <t>主要品目別小売価格（昭和56年）</t>
  </si>
  <si>
    <t>勤労者世帯１世帯当たり平均１か月間の収支（昭和56年）</t>
  </si>
  <si>
    <t>東北６県県庁所在都市別勤労者世帯１世帯当たり平均１か月間の収支（昭和56年）</t>
  </si>
  <si>
    <t>全世帯及び勤労者世帯１世帯当たり平均１か月間の主要家計指標（昭和56年）</t>
  </si>
  <si>
    <t>全世帯１世帯当たり平均１か月間の支出（昭和56年）</t>
  </si>
  <si>
    <t>市町村職員数（昭和55、56年）</t>
  </si>
  <si>
    <t>民事及び行政事件数（昭和55、56年）</t>
  </si>
  <si>
    <t>強制執行事件数（昭和55、56年）</t>
  </si>
  <si>
    <t>民事調停事件数（昭和55、56年）</t>
  </si>
  <si>
    <t>刑事事件数（昭和55、56年）</t>
  </si>
  <si>
    <t>家事事件数（昭和55、56年）</t>
  </si>
  <si>
    <t>少年関係事件数（昭和55、56年）</t>
  </si>
  <si>
    <t>罪種別受刑者数（昭和55、56年）</t>
  </si>
  <si>
    <t>罪種別刑法犯の認知、検挙件数及び検挙人員（昭和55、56年）</t>
  </si>
  <si>
    <t>法令別特別法犯送致件数及び人員（昭和55、56年）</t>
  </si>
  <si>
    <t>県職員数（昭和55、56年）</t>
  </si>
  <si>
    <t>警察職員数及び警察署管轄区域等（昭和56年）</t>
  </si>
  <si>
    <t>市町村別選挙人名簿登録者数及び知事選挙投票状況（昭和56年）</t>
  </si>
  <si>
    <t>登記及び謄、抄本交付等数（昭和54～56年）</t>
  </si>
  <si>
    <t>(3)家事調定事件数</t>
  </si>
  <si>
    <t>非行少年等の補導状況(昭和53～56年）</t>
  </si>
  <si>
    <t>保健所別の麻薬取扱者数（昭和55、56年度）</t>
  </si>
  <si>
    <t>保健所別の薬局及び医薬品製造販売業者数（昭和55、56年）</t>
  </si>
  <si>
    <t>医薬品等生産状況（昭和55、56年）</t>
  </si>
  <si>
    <t>保健所別の市町村別病院、一般診療所及び歯科診療所数（昭和55、56年）</t>
  </si>
  <si>
    <t>保健所別の病床種類別病院利用患者数（昭和55、56年）</t>
  </si>
  <si>
    <t>特定死因別の月別死亡者数及び年齢階級別死亡者数（昭和55、56年）</t>
  </si>
  <si>
    <t>保健所別の伝染病及び食中毒患者数（昭和55、56年）</t>
  </si>
  <si>
    <t>伝染病・食中毒患者数、罹患率、死亡者数及び死亡率（昭和55、56年）</t>
  </si>
  <si>
    <t>医師、歯科医師及び薬剤師数（昭和55、56年）</t>
  </si>
  <si>
    <t>保健所、市町村別の業務種類別医師及び歯科医師数（昭和55、56年）</t>
  </si>
  <si>
    <t>就業保健婦、看護婦等医療施設の従事者数（昭和55、56年）</t>
  </si>
  <si>
    <t>伝染病及び食中毒患者数－病類・月別－（昭和55、56年）</t>
  </si>
  <si>
    <t>市町村別の林業世帯員数（農家世帯員）（昭和55年）</t>
  </si>
  <si>
    <t>市町村別の所有山林、保有山林がある林家数及び面積（昭和55年）</t>
  </si>
  <si>
    <t>（統計年鑑より抜粋）</t>
  </si>
  <si>
    <t>総数</t>
  </si>
  <si>
    <t>大江町</t>
  </si>
  <si>
    <t>大石田町</t>
  </si>
  <si>
    <t>市部</t>
  </si>
  <si>
    <t>町村部</t>
  </si>
  <si>
    <t>金山町</t>
  </si>
  <si>
    <t>最上町</t>
  </si>
  <si>
    <t>村山地域</t>
  </si>
  <si>
    <t>舟形町</t>
  </si>
  <si>
    <t>最上地域</t>
  </si>
  <si>
    <t>真室川町</t>
  </si>
  <si>
    <t>置賜地域</t>
  </si>
  <si>
    <t>大蔵村</t>
  </si>
  <si>
    <t>庄内地域</t>
  </si>
  <si>
    <t>鮭川村</t>
  </si>
  <si>
    <t>戸沢村</t>
  </si>
  <si>
    <t>山形市</t>
  </si>
  <si>
    <t>米沢市</t>
  </si>
  <si>
    <t>高畠町</t>
  </si>
  <si>
    <t>鶴岡市</t>
  </si>
  <si>
    <t>川西町</t>
  </si>
  <si>
    <t>酒田市</t>
  </si>
  <si>
    <t>小国町</t>
  </si>
  <si>
    <t>新庄市</t>
  </si>
  <si>
    <t>白鷹町</t>
  </si>
  <si>
    <t>寒河江市</t>
  </si>
  <si>
    <t>飯豊町</t>
  </si>
  <si>
    <t>上山市</t>
  </si>
  <si>
    <t>村山市</t>
  </si>
  <si>
    <t>立川町</t>
  </si>
  <si>
    <t>余目町</t>
  </si>
  <si>
    <t>長井市</t>
  </si>
  <si>
    <t>藤島町</t>
  </si>
  <si>
    <t>天童市</t>
  </si>
  <si>
    <t>羽黒町</t>
  </si>
  <si>
    <t>東根市</t>
  </si>
  <si>
    <t>櫛引町</t>
  </si>
  <si>
    <t>尾花沢市</t>
  </si>
  <si>
    <t>三川町</t>
  </si>
  <si>
    <t>南陽市</t>
  </si>
  <si>
    <t>朝日村</t>
  </si>
  <si>
    <t>山辺町</t>
  </si>
  <si>
    <t>温海町</t>
  </si>
  <si>
    <t>中山町</t>
  </si>
  <si>
    <t>遊佐町</t>
  </si>
  <si>
    <t>河北町</t>
  </si>
  <si>
    <t>八幡町</t>
  </si>
  <si>
    <t>西川町</t>
  </si>
  <si>
    <t>松山町</t>
  </si>
  <si>
    <t>朝日町</t>
  </si>
  <si>
    <t>平田町</t>
  </si>
  <si>
    <t>単位：人</t>
  </si>
  <si>
    <t>市町村別</t>
  </si>
  <si>
    <t>昭和52年</t>
  </si>
  <si>
    <t>資料：昭和55年は、総理府統計局「国政調査報告」、その他の年は、県統計調査課「山形県の人口と世帯数」</t>
  </si>
  <si>
    <t>１．市町村別の人口推移（昭和52～56年）</t>
  </si>
  <si>
    <t>30～34</t>
  </si>
  <si>
    <t>35～39</t>
  </si>
  <si>
    <t>40～44</t>
  </si>
  <si>
    <t>45～49</t>
  </si>
  <si>
    <t>50～54</t>
  </si>
  <si>
    <t>55～59</t>
  </si>
  <si>
    <t>60～64</t>
  </si>
  <si>
    <t>65～69</t>
  </si>
  <si>
    <t>70～74</t>
  </si>
  <si>
    <t>75～79</t>
  </si>
  <si>
    <t>80～84</t>
  </si>
  <si>
    <t>85～89</t>
  </si>
  <si>
    <t>年齢不詳</t>
  </si>
  <si>
    <t>10月1日現在　単位：人</t>
  </si>
  <si>
    <t>0～4歳</t>
  </si>
  <si>
    <t>5～9</t>
  </si>
  <si>
    <t>10～14</t>
  </si>
  <si>
    <t>15～19</t>
  </si>
  <si>
    <t>20～24</t>
  </si>
  <si>
    <t>25～29</t>
  </si>
  <si>
    <t>90歳以上</t>
  </si>
  <si>
    <t>昭 和55 年</t>
  </si>
  <si>
    <t xml:space="preserve">   56</t>
  </si>
  <si>
    <t>市部</t>
  </si>
  <si>
    <t>町村部</t>
  </si>
  <si>
    <t>村山地域</t>
  </si>
  <si>
    <t>最上地域</t>
  </si>
  <si>
    <t>置賜地域</t>
  </si>
  <si>
    <t>庄内地域</t>
  </si>
  <si>
    <t>-</t>
  </si>
  <si>
    <t>資料：総理府統計局「昭和55年国税調査報告」、県統計調査課</t>
  </si>
  <si>
    <t>２．市町村別の年齢（5歳階級）別人口（昭和55、56年）</t>
  </si>
  <si>
    <t>総         数</t>
  </si>
  <si>
    <t>村　山　地　域</t>
  </si>
  <si>
    <t>最　上　地　域</t>
  </si>
  <si>
    <t>置　賜　地　域</t>
  </si>
  <si>
    <t>庄　内　地　域</t>
  </si>
  <si>
    <t>各年10月1日現在</t>
  </si>
  <si>
    <t>世帯数</t>
  </si>
  <si>
    <t>増減（△）</t>
  </si>
  <si>
    <t>市        部</t>
  </si>
  <si>
    <t>町   村   部</t>
  </si>
  <si>
    <t>資料：昭和55年総理府統計局「国政調査報告」、その他は、県統計調査課「山形県の人口と世帯数」</t>
  </si>
  <si>
    <t>３．市町村別の世帯数推移（昭和52～56年）</t>
  </si>
  <si>
    <t>事　　　　　業　　　　　所　　　　　数</t>
  </si>
  <si>
    <t>従　　　　　業　　　　　者　　　　　数</t>
  </si>
  <si>
    <t>実数</t>
  </si>
  <si>
    <t>構成比</t>
  </si>
  <si>
    <t>上 山 市</t>
  </si>
  <si>
    <t xml:space="preserve">朝日町 </t>
  </si>
  <si>
    <t>昭和56年7月1日、53年6月15日現在　　単位:比・率=％</t>
  </si>
  <si>
    <t>昭和56年</t>
  </si>
  <si>
    <t>53～56の増加率</t>
  </si>
  <si>
    <t>53～56の　増加率</t>
  </si>
  <si>
    <t>（△減）</t>
  </si>
  <si>
    <t>資料:総理府統計局「昭和53年及び56年事業所統計調査報告」</t>
  </si>
  <si>
    <t>４．市町村別の事業所数及び従業者数 (昭和56年、53年）</t>
  </si>
  <si>
    <t>年別</t>
  </si>
  <si>
    <t>市町村別</t>
  </si>
  <si>
    <t>農家数</t>
  </si>
  <si>
    <t>各年2月1日現在</t>
  </si>
  <si>
    <t>総数</t>
  </si>
  <si>
    <t>専 業</t>
  </si>
  <si>
    <t>兼業農家</t>
  </si>
  <si>
    <t>経 営 耕 地 規 模 別 農 家 数　（ha）</t>
  </si>
  <si>
    <t>第1種　　兼　業</t>
  </si>
  <si>
    <t>第2種　　兼　業</t>
  </si>
  <si>
    <t>例　外　　規　定</t>
  </si>
  <si>
    <t>0.3   　未　満</t>
  </si>
  <si>
    <t>0.3～　　　　0.5</t>
  </si>
  <si>
    <t>0.5～  1.0</t>
  </si>
  <si>
    <t>1.0～  1.5</t>
  </si>
  <si>
    <t>1.5～  2.0</t>
  </si>
  <si>
    <t>2.0～  2.5</t>
  </si>
  <si>
    <t>2.5～  3.0</t>
  </si>
  <si>
    <t>3.0 　　以上</t>
  </si>
  <si>
    <t>昭和51年</t>
  </si>
  <si>
    <t>市部</t>
  </si>
  <si>
    <t>町村部</t>
  </si>
  <si>
    <t>川西町</t>
  </si>
  <si>
    <t>資料：1.～8.＝「昭和57年山形県の農業」</t>
  </si>
  <si>
    <t>５．市町村別の専業、兼業、経営耕地規模別農家数（昭和51～57年）</t>
  </si>
  <si>
    <t>面積</t>
  </si>
  <si>
    <t>各年2月1日現在   単位 ：面積＝a</t>
  </si>
  <si>
    <t>年　　別</t>
  </si>
  <si>
    <t>　　総　　　　数</t>
  </si>
  <si>
    <t>田　</t>
  </si>
  <si>
    <t>樹　　園　　地</t>
  </si>
  <si>
    <t>畑</t>
  </si>
  <si>
    <t>農家数</t>
  </si>
  <si>
    <t>面     積</t>
  </si>
  <si>
    <t>田のある　農家数</t>
  </si>
  <si>
    <t>面　積</t>
  </si>
  <si>
    <t>総数</t>
  </si>
  <si>
    <t>果樹園</t>
  </si>
  <si>
    <t>桑園</t>
  </si>
  <si>
    <t>その他の樹園地</t>
  </si>
  <si>
    <t>総　　数</t>
  </si>
  <si>
    <t>普　通　畑</t>
  </si>
  <si>
    <t>牧　草　専　用　地</t>
  </si>
  <si>
    <t>調査日前1年間作　　　付けしなかった畑</t>
  </si>
  <si>
    <t>面積</t>
  </si>
  <si>
    <t># 過去１年間に飼料         作物だけを作った畑</t>
  </si>
  <si>
    <t>面積</t>
  </si>
  <si>
    <t>昭 和 51 年</t>
  </si>
  <si>
    <t>…</t>
  </si>
  <si>
    <t>６．市町村別の地目別経営農家数及び経営耕地面積（昭和51年～57年）</t>
  </si>
  <si>
    <t>水          稲</t>
  </si>
  <si>
    <t>陸          稲</t>
  </si>
  <si>
    <t>作付面積</t>
  </si>
  <si>
    <t>単位 ： 面積＝ｈａ、10ａ当たり収量＝㎏、収穫量＝ｔ</t>
  </si>
  <si>
    <t>１０ａ当た　り　収　穫</t>
  </si>
  <si>
    <t>収　穫　量</t>
  </si>
  <si>
    <t>作 況 指 数</t>
  </si>
  <si>
    <t>１０ａ当た　り　収　穫</t>
  </si>
  <si>
    <t>収　穫　量</t>
  </si>
  <si>
    <t>昭和 51 年</t>
  </si>
  <si>
    <t>資料：東北農政局山形統計情報事務所「山形農林水産統計年報」</t>
  </si>
  <si>
    <t>７. 市町村別の水稲、陸稲の作付け面積及び収穫量（昭和51～56年）</t>
  </si>
  <si>
    <t>2月1日現在　単位：面積＝ha</t>
  </si>
  <si>
    <t>所有山　　林があ　　る林家　　数　　　　　</t>
  </si>
  <si>
    <t>貸付分収林がある林家数</t>
  </si>
  <si>
    <t>借入分収林がある林家数</t>
  </si>
  <si>
    <t>保有山林がある林家</t>
  </si>
  <si>
    <t>山　　　　林　　　　面　　　　積</t>
  </si>
  <si>
    <t>総 林        家 数</t>
  </si>
  <si>
    <t>♯　　　　　針葉樹林がある林家数</t>
  </si>
  <si>
    <t>♯　　　　　　広葉樹林がある林家数</t>
  </si>
  <si>
    <t>所有</t>
  </si>
  <si>
    <t>貸付林  分収林</t>
  </si>
  <si>
    <t>借入林  分収林</t>
  </si>
  <si>
    <t>保有山林</t>
  </si>
  <si>
    <t>♯針葉樹林</t>
  </si>
  <si>
    <t>♯広葉樹林</t>
  </si>
  <si>
    <t>総数</t>
  </si>
  <si>
    <t>置賜地域</t>
  </si>
  <si>
    <t>川西町</t>
  </si>
  <si>
    <t>８．市町村別の所有山林、保有山林がある林家数及び面積（昭和55年）</t>
  </si>
  <si>
    <t>8月1日現在　単位：ｈａ</t>
  </si>
  <si>
    <t>林野面積</t>
  </si>
  <si>
    <t>森林面積</t>
  </si>
  <si>
    <t>森林以外の草生地</t>
  </si>
  <si>
    <t>地域森林（施業）計画に含まれている森林</t>
  </si>
  <si>
    <t>その他</t>
  </si>
  <si>
    <t>地域森林（施業）計画に含まれていない森林</t>
  </si>
  <si>
    <t>国有</t>
  </si>
  <si>
    <t>森林開</t>
  </si>
  <si>
    <t>公有</t>
  </si>
  <si>
    <t>私有</t>
  </si>
  <si>
    <t>＃</t>
  </si>
  <si>
    <t>樹林地</t>
  </si>
  <si>
    <t>人工林</t>
  </si>
  <si>
    <t>天然林</t>
  </si>
  <si>
    <t>発公団</t>
  </si>
  <si>
    <t>針葉樹</t>
  </si>
  <si>
    <t>広葉樹</t>
  </si>
  <si>
    <t>資料：東北農政局山形統計情報事務所「山形農林水産統計年報」</t>
  </si>
  <si>
    <t>９．市町村別の林野面積及び森林面積(昭和55年）</t>
  </si>
  <si>
    <t>経営体</t>
  </si>
  <si>
    <t>経        営        組        織        別</t>
  </si>
  <si>
    <t>出      漁      日      数      別</t>
  </si>
  <si>
    <t>個人</t>
  </si>
  <si>
    <t>会社</t>
  </si>
  <si>
    <t>漁業</t>
  </si>
  <si>
    <t>共同</t>
  </si>
  <si>
    <t>官公庁</t>
  </si>
  <si>
    <t>経営体階層別</t>
  </si>
  <si>
    <t>協同</t>
  </si>
  <si>
    <t>生産</t>
  </si>
  <si>
    <t>学校</t>
  </si>
  <si>
    <t>～</t>
  </si>
  <si>
    <t>漁業地区別</t>
  </si>
  <si>
    <t>経営</t>
  </si>
  <si>
    <t xml:space="preserve">経営 </t>
  </si>
  <si>
    <t>組合</t>
  </si>
  <si>
    <t>試験場</t>
  </si>
  <si>
    <t>以上</t>
  </si>
  <si>
    <t>経営体階層</t>
  </si>
  <si>
    <t>漁船非使用</t>
  </si>
  <si>
    <t>小型定置網</t>
  </si>
  <si>
    <t>酒     田</t>
  </si>
  <si>
    <t>飛     島</t>
  </si>
  <si>
    <t>加     茂</t>
  </si>
  <si>
    <t>由     良</t>
  </si>
  <si>
    <t>豊     浦</t>
  </si>
  <si>
    <t>温     海</t>
  </si>
  <si>
    <t>念 珠 関</t>
  </si>
  <si>
    <t xml:space="preserve">          及び最盛期の従事者数（海面漁業）（昭和51～56年）</t>
  </si>
  <si>
    <t>29日</t>
  </si>
  <si>
    <t>総　数</t>
  </si>
  <si>
    <t>～</t>
  </si>
  <si>
    <t>以下</t>
  </si>
  <si>
    <t>昭 和 51  　年</t>
  </si>
  <si>
    <t>-</t>
  </si>
  <si>
    <t>無動力</t>
  </si>
  <si>
    <t>動力 1T 未満</t>
  </si>
  <si>
    <t xml:space="preserve">  1 ～  3　　</t>
  </si>
  <si>
    <t xml:space="preserve">    3 ～  5　　</t>
  </si>
  <si>
    <t xml:space="preserve">    5 ～ 10　　</t>
  </si>
  <si>
    <t xml:space="preserve">  10 ～ 20　　</t>
  </si>
  <si>
    <t xml:space="preserve">  20 ～ 30　　</t>
  </si>
  <si>
    <t xml:space="preserve">  30 ～ 50　　</t>
  </si>
  <si>
    <t xml:space="preserve">  50 ～100　　</t>
  </si>
  <si>
    <t>100 ～200　　</t>
  </si>
  <si>
    <t>200～500</t>
  </si>
  <si>
    <t>500T以 上　　</t>
  </si>
  <si>
    <t>地びき網</t>
  </si>
  <si>
    <t>-</t>
  </si>
  <si>
    <t>わかめ養殖</t>
  </si>
  <si>
    <t>-</t>
  </si>
  <si>
    <t>漁業地区別</t>
  </si>
  <si>
    <t>吹浦</t>
  </si>
  <si>
    <t>西遊佐</t>
  </si>
  <si>
    <t>-</t>
  </si>
  <si>
    <r>
      <t>注：昭和</t>
    </r>
    <r>
      <rPr>
        <b/>
        <sz val="10"/>
        <rFont val="ＭＳ 明朝"/>
        <family val="1"/>
      </rPr>
      <t>53</t>
    </r>
    <r>
      <rPr>
        <sz val="10"/>
        <rFont val="ＭＳ 明朝"/>
        <family val="1"/>
      </rPr>
      <t>年の数値は、「第</t>
    </r>
    <r>
      <rPr>
        <b/>
        <sz val="10"/>
        <rFont val="ＭＳ 明朝"/>
        <family val="1"/>
      </rPr>
      <t>6</t>
    </r>
    <r>
      <rPr>
        <sz val="10"/>
        <rFont val="ＭＳ 明朝"/>
        <family val="1"/>
      </rPr>
      <t>次漁業センサス」の結果である。</t>
    </r>
  </si>
  <si>
    <t>資料：東北農政局山形統計情報事務所 「 山形農林水産統計年報 」</t>
  </si>
  <si>
    <t>１０．経営体階層、漁業地区別の経営組織、出漁日数別経営体数</t>
  </si>
  <si>
    <t>単位：t</t>
  </si>
  <si>
    <t>魚種別</t>
  </si>
  <si>
    <t>昭和51年</t>
  </si>
  <si>
    <t>計</t>
  </si>
  <si>
    <t>さけ・ます</t>
  </si>
  <si>
    <t>たい類</t>
  </si>
  <si>
    <t>かれい・ひらめ</t>
  </si>
  <si>
    <t>たら</t>
  </si>
  <si>
    <t>魚類</t>
  </si>
  <si>
    <t>すけそう</t>
  </si>
  <si>
    <t>さめ</t>
  </si>
  <si>
    <t>はたはた</t>
  </si>
  <si>
    <t>ぶり・いなだ</t>
  </si>
  <si>
    <t>めばる類</t>
  </si>
  <si>
    <t>貝類</t>
  </si>
  <si>
    <t>あわび</t>
  </si>
  <si>
    <t>さざえ</t>
  </si>
  <si>
    <t>その
他の
水産
動物</t>
  </si>
  <si>
    <t>いか</t>
  </si>
  <si>
    <t>えび・かに</t>
  </si>
  <si>
    <t>藻類</t>
  </si>
  <si>
    <t>わかめ</t>
  </si>
  <si>
    <t>のり</t>
  </si>
  <si>
    <t>資料：県水産課</t>
  </si>
  <si>
    <t>１１．魚種別漁獲量 －属地－ （海面漁業）  (昭和51～56年）</t>
  </si>
  <si>
    <t>事業所数</t>
  </si>
  <si>
    <t>従業者数</t>
  </si>
  <si>
    <t>〇</t>
  </si>
  <si>
    <t>食料品製造業</t>
  </si>
  <si>
    <t>木材・木製品製造業</t>
  </si>
  <si>
    <t>家具・装備品製造業</t>
  </si>
  <si>
    <t>パルプ・紙・紙加工品製造業</t>
  </si>
  <si>
    <t>化学工業</t>
  </si>
  <si>
    <t>ゴム製品製造業</t>
  </si>
  <si>
    <t>窯業・土石製品製造業</t>
  </si>
  <si>
    <t>鉄鋼業</t>
  </si>
  <si>
    <t>非鉄金属製造業</t>
  </si>
  <si>
    <t>金属製品製造業</t>
  </si>
  <si>
    <t>一般機械器具製造業</t>
  </si>
  <si>
    <t>電気機械器具製造業</t>
  </si>
  <si>
    <t>輸送用機械器具製造業</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</si>
</sst>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quot;△ &quot;#,##0"/>
    <numFmt numFmtId="181" formatCode="#,##0_);\(#,##0\)"/>
    <numFmt numFmtId="182" formatCode="0;&quot;△ &quot;0"/>
    <numFmt numFmtId="183" formatCode="#,##0.0;[Red]\-#,##0.0"/>
    <numFmt numFmtId="184" formatCode="#,##0.0;&quot;△ &quot;#,##0.0"/>
    <numFmt numFmtId="185" formatCode="0_);[Red]\(0\)"/>
    <numFmt numFmtId="186" formatCode="\-"/>
    <numFmt numFmtId="187" formatCode="#,##0.0"/>
    <numFmt numFmtId="188" formatCode="_ * #,##0.0_ ;_ * \-#,##0.0_ ;_ * &quot;-&quot;?_ ;_ @_ "/>
    <numFmt numFmtId="189" formatCode="#,##0.0_);[Red]\(#,##0.0\)"/>
    <numFmt numFmtId="190" formatCode="0.0"/>
    <numFmt numFmtId="191" formatCode="_ * #,##0.0_ ;_ * \-#,##0.0_ ;_ * &quot;-&quot;_ ;_ @_ "/>
    <numFmt numFmtId="192" formatCode="\(#,##0\)"/>
    <numFmt numFmtId="193" formatCode="0_);\(0\)"/>
    <numFmt numFmtId="194" formatCode="0.0_ "/>
    <numFmt numFmtId="195" formatCode="\$#,##0_);\(#,##0\)"/>
    <numFmt numFmtId="196" formatCode="_ * #,##0_ ;_ * \-#,##0_ ;_ * &quot;x&quot;_ ;_ @_ "/>
    <numFmt numFmtId="197" formatCode="\(#\)"/>
    <numFmt numFmtId="198" formatCode="0.00000"/>
    <numFmt numFmtId="199" formatCode="0.0000"/>
    <numFmt numFmtId="200" formatCode="0.000"/>
    <numFmt numFmtId="201" formatCode="#,##0.00_ ;[Red]\-#,##0.00\ "/>
    <numFmt numFmtId="202" formatCode="0.00_);[Red]\(0.00\)"/>
    <numFmt numFmtId="203" formatCode="#,##0.000;[Red]\-#,##0.000"/>
    <numFmt numFmtId="204" formatCode="0.0_);[Red]\(0.0\)"/>
    <numFmt numFmtId="205" formatCode="#,##0.0_ ;[Red]\-#,##0.0\ "/>
    <numFmt numFmtId="206" formatCode="0.0;&quot;△ &quot;0.0"/>
    <numFmt numFmtId="207" formatCode="_ * #,##0.00_ ;_ * \-#,##0.00_ ;_ * &quot;-&quot;_ ;_ @_ "/>
    <numFmt numFmtId="208" formatCode="_ * #,##0_ ;_ * \-#,##0_ ;_ * &quot;0&quot;_ ;_ @_ "/>
    <numFmt numFmtId="209" formatCode="\(#,###\)"/>
    <numFmt numFmtId="210" formatCode="0_ "/>
    <numFmt numFmtId="211" formatCode="#,##0.00;&quot;△ &quot;#,##0.00"/>
    <numFmt numFmtId="212" formatCode="_ * #,##0.0_ ;_ * \-#,##0.0_ ;_ * &quot;-&quot;??_ ;_ @_ "/>
    <numFmt numFmtId="213" formatCode="_ * \(#,##0\)_ ;_ * \-#,##0_ ;_ * &quot;-&quot;_ ;_ @_ "/>
    <numFmt numFmtId="214" formatCode="#,##0.0000;[Red]\-#,##0.0000"/>
    <numFmt numFmtId="215" formatCode="\(0\)"/>
    <numFmt numFmtId="216" formatCode="#,##0\ ;&quot;△ &quot;#,##0"/>
    <numFmt numFmtId="217" formatCode="#,##0\ ;&quot;△ &quot;#,##0\ "/>
  </numFmts>
  <fonts count="25">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u val="single"/>
      <sz val="14.3"/>
      <color indexed="12"/>
      <name val="ＭＳ Ｐゴシック"/>
      <family val="3"/>
    </font>
    <font>
      <u val="single"/>
      <sz val="14.3"/>
      <color indexed="36"/>
      <name val="ＭＳ Ｐゴシック"/>
      <family val="3"/>
    </font>
    <font>
      <sz val="12"/>
      <name val="ＭＳ 明朝"/>
      <family val="1"/>
    </font>
    <font>
      <b/>
      <sz val="9"/>
      <name val="ＭＳ 明朝"/>
      <family val="1"/>
    </font>
    <font>
      <sz val="9"/>
      <name val="ＭＳ 明朝"/>
      <family val="1"/>
    </font>
    <font>
      <sz val="10"/>
      <color indexed="10"/>
      <name val="ＭＳ 明朝"/>
      <family val="1"/>
    </font>
    <font>
      <b/>
      <sz val="9"/>
      <name val="ＭＳ Ｐゴシック"/>
      <family val="3"/>
    </font>
    <font>
      <sz val="9"/>
      <color indexed="10"/>
      <name val="ＭＳ 明朝"/>
      <family val="1"/>
    </font>
    <font>
      <b/>
      <sz val="9"/>
      <color indexed="10"/>
      <name val="ＭＳ 明朝"/>
      <family val="1"/>
    </font>
    <font>
      <sz val="11"/>
      <name val="ＭＳ 明朝"/>
      <family val="1"/>
    </font>
    <font>
      <sz val="9"/>
      <name val="ＭＳ Ｐゴシック"/>
      <family val="3"/>
    </font>
    <font>
      <b/>
      <sz val="10"/>
      <name val="ＭＳ 明朝"/>
      <family val="1"/>
    </font>
    <font>
      <sz val="8"/>
      <name val="ＭＳ 明朝"/>
      <family val="1"/>
    </font>
    <font>
      <sz val="8"/>
      <name val="ＭＳ Ｐゴシック"/>
      <family val="3"/>
    </font>
    <font>
      <sz val="10"/>
      <name val="ＭＳ Ｐゴシック"/>
      <family val="3"/>
    </font>
    <font>
      <b/>
      <sz val="9"/>
      <name val="ＭＳ ゴシック"/>
      <family val="3"/>
    </font>
    <font>
      <sz val="10"/>
      <name val="ＭＳ ゴシック"/>
      <family val="3"/>
    </font>
    <font>
      <sz val="11"/>
      <name val="ＭＳ Ｐ明朝"/>
      <family val="1"/>
    </font>
    <font>
      <b/>
      <sz val="11"/>
      <name val="ＭＳ 明朝"/>
      <family val="1"/>
    </font>
    <font>
      <b/>
      <sz val="9"/>
      <color indexed="9"/>
      <name val="ＭＳ 明朝"/>
      <family val="1"/>
    </font>
  </fonts>
  <fills count="3">
    <fill>
      <patternFill/>
    </fill>
    <fill>
      <patternFill patternType="gray125"/>
    </fill>
    <fill>
      <patternFill patternType="solid">
        <fgColor indexed="22"/>
        <bgColor indexed="64"/>
      </patternFill>
    </fill>
  </fills>
  <borders count="39">
    <border>
      <left/>
      <right/>
      <top/>
      <bottom/>
      <diagonal/>
    </border>
    <border>
      <left style="thin"/>
      <right style="thin"/>
      <top style="double"/>
      <bottom style="thin"/>
    </border>
    <border>
      <left style="double"/>
      <right style="thin"/>
      <top style="double"/>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double"/>
      <bottom>
        <color indexed="63"/>
      </bottom>
    </border>
    <border>
      <left style="thin"/>
      <right style="thin"/>
      <top style="double"/>
      <bottom>
        <color indexed="63"/>
      </bottom>
    </border>
    <border>
      <left>
        <color indexed="63"/>
      </left>
      <right style="thin"/>
      <top style="double"/>
      <bottom style="thin"/>
    </border>
    <border>
      <left style="thin"/>
      <right style="thin"/>
      <top style="thin"/>
      <bottom>
        <color indexed="63"/>
      </bottom>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color indexed="63"/>
      </left>
      <right style="hair"/>
      <top style="double"/>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style="thin"/>
      <right>
        <color indexed="63"/>
      </right>
      <top style="double"/>
      <bottom style="thin"/>
    </border>
    <border>
      <left style="double"/>
      <right>
        <color indexed="63"/>
      </right>
      <top style="double"/>
      <bottom style="thin"/>
    </border>
    <border>
      <left>
        <color indexed="63"/>
      </left>
      <right>
        <color indexed="63"/>
      </right>
      <top style="thin"/>
      <bottom style="thin"/>
    </border>
    <border>
      <left style="hair"/>
      <right style="hair"/>
      <top>
        <color indexed="63"/>
      </top>
      <bottom>
        <color indexed="63"/>
      </bottom>
    </border>
    <border>
      <left style="hair"/>
      <right style="thin"/>
      <top style="hair"/>
      <bottom style="thin"/>
    </border>
    <border diagonalUp="1">
      <left style="thin"/>
      <right>
        <color indexed="63"/>
      </right>
      <top style="double"/>
      <bottom style="thin"/>
      <diagonal style="thin"/>
    </border>
    <border diagonalUp="1">
      <left>
        <color indexed="63"/>
      </left>
      <right style="thin"/>
      <top style="double"/>
      <bottom style="thin"/>
      <diagonal style="thin"/>
    </border>
    <border>
      <left style="thin"/>
      <right style="thin"/>
      <top>
        <color indexed="63"/>
      </top>
      <bottom style="double"/>
    </border>
  </borders>
  <cellStyleXfs count="5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pplyNumberFormat="0" applyFill="0" applyBorder="0" applyAlignment="0" applyProtection="0"/>
  </cellStyleXfs>
  <cellXfs count="1711">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3" applyNumberFormat="1" applyFont="1" applyFill="1" applyAlignment="1">
      <alignment vertical="center"/>
      <protection/>
    </xf>
    <xf numFmtId="0" fontId="1" fillId="0" borderId="0" xfId="0" applyFont="1" applyFill="1" applyAlignment="1">
      <alignment vertical="center" wrapText="1"/>
    </xf>
    <xf numFmtId="49" fontId="1" fillId="0" borderId="0" xfId="53" applyNumberFormat="1" applyFont="1" applyFill="1" applyAlignment="1">
      <alignment/>
      <protection/>
    </xf>
    <xf numFmtId="0" fontId="1" fillId="0" borderId="0" xfId="53" applyFont="1" applyFill="1" applyAlignment="1">
      <alignment vertical="center" wrapText="1"/>
      <protection/>
    </xf>
    <xf numFmtId="0" fontId="1" fillId="0" borderId="0" xfId="53" applyFont="1" applyFill="1" applyAlignment="1">
      <alignment vertical="center"/>
      <protection/>
    </xf>
    <xf numFmtId="0" fontId="1" fillId="2" borderId="0" xfId="0" applyFont="1" applyFill="1" applyAlignment="1">
      <alignment vertical="center"/>
    </xf>
    <xf numFmtId="49" fontId="1" fillId="2" borderId="0" xfId="53" applyNumberFormat="1" applyFont="1" applyFill="1" applyAlignment="1">
      <alignment vertical="center"/>
      <protection/>
    </xf>
    <xf numFmtId="49" fontId="1" fillId="2" borderId="0" xfId="53" applyNumberFormat="1" applyFont="1" applyFill="1" applyAlignment="1">
      <alignment/>
      <protection/>
    </xf>
    <xf numFmtId="0" fontId="1" fillId="2" borderId="0" xfId="0" applyFont="1" applyFill="1" applyAlignment="1">
      <alignment vertical="center" wrapText="1"/>
    </xf>
    <xf numFmtId="0" fontId="1" fillId="2" borderId="0" xfId="53" applyFont="1" applyFill="1" applyAlignment="1">
      <alignment vertical="center" wrapText="1"/>
      <protection/>
    </xf>
    <xf numFmtId="0" fontId="1" fillId="2" borderId="0" xfId="53" applyFont="1" applyFill="1" applyAlignment="1">
      <alignment vertical="center"/>
      <protection/>
    </xf>
    <xf numFmtId="38" fontId="1" fillId="0" borderId="0" xfId="17" applyFont="1" applyAlignment="1">
      <alignment vertical="center"/>
    </xf>
    <xf numFmtId="38" fontId="7" fillId="0" borderId="0" xfId="17" applyFont="1" applyAlignment="1">
      <alignment vertical="center"/>
    </xf>
    <xf numFmtId="38" fontId="1" fillId="0" borderId="0" xfId="17" applyFont="1" applyAlignment="1">
      <alignment horizontal="right" vertical="center"/>
    </xf>
    <xf numFmtId="38" fontId="1" fillId="0" borderId="0" xfId="17" applyFont="1" applyBorder="1" applyAlignment="1">
      <alignment vertical="center"/>
    </xf>
    <xf numFmtId="38" fontId="1" fillId="0" borderId="1" xfId="17" applyFont="1" applyBorder="1" applyAlignment="1">
      <alignment horizontal="distributed" vertical="center"/>
    </xf>
    <xf numFmtId="38" fontId="1" fillId="0" borderId="1" xfId="17" applyFont="1" applyBorder="1" applyAlignment="1">
      <alignment horizontal="center" vertical="center"/>
    </xf>
    <xf numFmtId="38" fontId="1" fillId="0" borderId="2" xfId="17" applyFont="1" applyBorder="1" applyAlignment="1">
      <alignment horizontal="distributed" vertical="center"/>
    </xf>
    <xf numFmtId="38" fontId="8" fillId="0" borderId="3" xfId="17" applyFont="1" applyBorder="1" applyAlignment="1">
      <alignment horizontal="distributed" vertical="center"/>
    </xf>
    <xf numFmtId="38" fontId="8" fillId="0" borderId="4" xfId="17" applyFont="1" applyBorder="1" applyAlignment="1">
      <alignment horizontal="distributed" vertical="center"/>
    </xf>
    <xf numFmtId="38" fontId="8" fillId="0" borderId="5" xfId="17" applyFont="1" applyBorder="1" applyAlignment="1">
      <alignment horizontal="distributed" vertical="center"/>
    </xf>
    <xf numFmtId="38" fontId="1" fillId="0" borderId="6" xfId="17" applyFont="1" applyBorder="1" applyAlignment="1">
      <alignment horizontal="distributed" vertical="center"/>
    </xf>
    <xf numFmtId="38" fontId="1" fillId="0" borderId="5" xfId="17" applyFont="1" applyBorder="1" applyAlignment="1">
      <alignment vertical="center"/>
    </xf>
    <xf numFmtId="38" fontId="1" fillId="0" borderId="7" xfId="17" applyFont="1" applyBorder="1" applyAlignment="1">
      <alignment vertical="center"/>
    </xf>
    <xf numFmtId="38" fontId="9" fillId="0" borderId="3" xfId="17" applyFont="1" applyBorder="1" applyAlignment="1">
      <alignment horizontal="distributed" vertical="center"/>
    </xf>
    <xf numFmtId="38" fontId="9" fillId="0" borderId="8" xfId="17" applyFont="1" applyBorder="1" applyAlignment="1">
      <alignment horizontal="distributed" vertical="center"/>
    </xf>
    <xf numFmtId="38" fontId="9" fillId="0" borderId="0" xfId="17" applyFont="1" applyBorder="1" applyAlignment="1">
      <alignment horizontal="distributed" vertical="center"/>
    </xf>
    <xf numFmtId="38" fontId="1" fillId="0" borderId="9" xfId="17" applyFont="1" applyBorder="1" applyAlignment="1">
      <alignment horizontal="distributed" vertical="center"/>
    </xf>
    <xf numFmtId="38" fontId="1" fillId="0" borderId="10" xfId="17" applyFont="1" applyBorder="1" applyAlignment="1">
      <alignment vertical="center"/>
    </xf>
    <xf numFmtId="38" fontId="9" fillId="0" borderId="3" xfId="17" applyFont="1" applyBorder="1" applyAlignment="1">
      <alignment vertical="center"/>
    </xf>
    <xf numFmtId="38" fontId="9" fillId="0" borderId="8" xfId="17" applyFont="1" applyBorder="1" applyAlignment="1">
      <alignment vertical="center"/>
    </xf>
    <xf numFmtId="38" fontId="9" fillId="0" borderId="0" xfId="17" applyFont="1" applyBorder="1" applyAlignment="1">
      <alignment vertical="center"/>
    </xf>
    <xf numFmtId="38" fontId="8" fillId="0" borderId="8" xfId="17" applyFont="1" applyBorder="1" applyAlignment="1">
      <alignment horizontal="right" vertical="center"/>
    </xf>
    <xf numFmtId="38" fontId="8" fillId="0" borderId="0" xfId="17" applyFont="1" applyBorder="1" applyAlignment="1">
      <alignment horizontal="right" vertical="center"/>
    </xf>
    <xf numFmtId="38" fontId="1" fillId="0" borderId="9" xfId="17" applyFont="1" applyBorder="1" applyAlignment="1">
      <alignment vertical="center"/>
    </xf>
    <xf numFmtId="38" fontId="1" fillId="0" borderId="3" xfId="17" applyFont="1" applyBorder="1" applyAlignment="1">
      <alignment vertical="center"/>
    </xf>
    <xf numFmtId="38" fontId="1" fillId="0" borderId="8" xfId="17" applyFont="1" applyBorder="1" applyAlignment="1">
      <alignment vertical="center"/>
    </xf>
    <xf numFmtId="38" fontId="1" fillId="0" borderId="3" xfId="17" applyFont="1" applyBorder="1" applyAlignment="1">
      <alignment horizontal="distributed" vertical="center"/>
    </xf>
    <xf numFmtId="38" fontId="1" fillId="0" borderId="8" xfId="17" applyFont="1" applyBorder="1" applyAlignment="1">
      <alignment horizontal="right" vertical="center"/>
    </xf>
    <xf numFmtId="38" fontId="1" fillId="0" borderId="0" xfId="17" applyFont="1" applyBorder="1" applyAlignment="1">
      <alignment horizontal="right" vertical="center"/>
    </xf>
    <xf numFmtId="38" fontId="1" fillId="0" borderId="11" xfId="17" applyFont="1" applyBorder="1" applyAlignment="1">
      <alignment horizontal="distributed" vertical="center"/>
    </xf>
    <xf numFmtId="38" fontId="1" fillId="0" borderId="12" xfId="17" applyFont="1" applyBorder="1" applyAlignment="1">
      <alignment horizontal="right" vertical="center"/>
    </xf>
    <xf numFmtId="38" fontId="1" fillId="0" borderId="13" xfId="17" applyFont="1" applyBorder="1" applyAlignment="1">
      <alignment horizontal="right" vertical="center"/>
    </xf>
    <xf numFmtId="38" fontId="1" fillId="0" borderId="13" xfId="17" applyFont="1" applyBorder="1" applyAlignment="1">
      <alignment vertical="center"/>
    </xf>
    <xf numFmtId="38" fontId="1" fillId="0" borderId="14" xfId="17" applyFont="1" applyBorder="1" applyAlignment="1">
      <alignment horizontal="distributed" vertical="center"/>
    </xf>
    <xf numFmtId="38" fontId="1" fillId="0" borderId="15" xfId="17" applyFont="1" applyBorder="1" applyAlignment="1">
      <alignment vertical="center"/>
    </xf>
    <xf numFmtId="38" fontId="1" fillId="0" borderId="0" xfId="17" applyFont="1" applyBorder="1" applyAlignment="1">
      <alignment horizontal="left" vertical="center"/>
    </xf>
    <xf numFmtId="38" fontId="1" fillId="0" borderId="0" xfId="17" applyFont="1" applyBorder="1" applyAlignment="1">
      <alignment horizontal="distributed" vertical="center"/>
    </xf>
    <xf numFmtId="0" fontId="1" fillId="0" borderId="0" xfId="21" applyFont="1" applyFill="1" applyAlignment="1">
      <alignment vertical="center"/>
      <protection/>
    </xf>
    <xf numFmtId="0" fontId="7" fillId="0" borderId="0" xfId="21" applyFont="1" applyFill="1" applyAlignment="1">
      <alignment vertical="center"/>
      <protection/>
    </xf>
    <xf numFmtId="0" fontId="10" fillId="0" borderId="0" xfId="21" applyFont="1" applyFill="1" applyAlignment="1">
      <alignment horizontal="center" vertical="center"/>
      <protection/>
    </xf>
    <xf numFmtId="0" fontId="1" fillId="0" borderId="0" xfId="21" applyFont="1" applyFill="1" applyBorder="1" applyAlignment="1">
      <alignment vertical="center"/>
      <protection/>
    </xf>
    <xf numFmtId="0" fontId="1" fillId="0" borderId="0" xfId="21" applyFont="1" applyFill="1" applyBorder="1" applyAlignment="1">
      <alignment horizontal="centerContinuous" vertical="center"/>
      <protection/>
    </xf>
    <xf numFmtId="0" fontId="1" fillId="0" borderId="0" xfId="21" applyFont="1" applyFill="1" applyAlignment="1">
      <alignment horizontal="right" vertical="center"/>
      <protection/>
    </xf>
    <xf numFmtId="0" fontId="1" fillId="0" borderId="1" xfId="21" applyFont="1" applyFill="1" applyBorder="1" applyAlignment="1">
      <alignment horizontal="center" vertical="center"/>
      <protection/>
    </xf>
    <xf numFmtId="0" fontId="1" fillId="0" borderId="8" xfId="21" applyFont="1" applyFill="1" applyBorder="1" applyAlignment="1">
      <alignment horizontal="center" vertical="center"/>
      <protection/>
    </xf>
    <xf numFmtId="0" fontId="1" fillId="0" borderId="10" xfId="21" applyFont="1" applyFill="1" applyBorder="1" applyAlignment="1">
      <alignment horizontal="center" vertical="center"/>
      <protection/>
    </xf>
    <xf numFmtId="0" fontId="1" fillId="0" borderId="0" xfId="21" applyFont="1" applyFill="1" applyBorder="1" applyAlignment="1">
      <alignment horizontal="center" vertical="center"/>
      <protection/>
    </xf>
    <xf numFmtId="41" fontId="1" fillId="0" borderId="0" xfId="17" applyNumberFormat="1" applyFont="1" applyFill="1" applyAlignment="1">
      <alignment vertical="center"/>
    </xf>
    <xf numFmtId="41" fontId="1" fillId="0" borderId="8" xfId="17" applyNumberFormat="1" applyFont="1" applyFill="1" applyBorder="1" applyAlignment="1">
      <alignment vertical="center"/>
    </xf>
    <xf numFmtId="41" fontId="1" fillId="0" borderId="0" xfId="17" applyNumberFormat="1" applyFont="1" applyFill="1" applyBorder="1" applyAlignment="1">
      <alignment horizontal="center" vertical="center"/>
    </xf>
    <xf numFmtId="41" fontId="1" fillId="0" borderId="10" xfId="17" applyNumberFormat="1" applyFont="1" applyFill="1" applyBorder="1" applyAlignment="1">
      <alignment horizontal="center" vertical="center"/>
    </xf>
    <xf numFmtId="0" fontId="1" fillId="0" borderId="8" xfId="21" applyFont="1" applyFill="1" applyBorder="1" applyAlignment="1">
      <alignment horizontal="distributed" vertical="center"/>
      <protection/>
    </xf>
    <xf numFmtId="0" fontId="0" fillId="0" borderId="10" xfId="21" applyFill="1" applyBorder="1" applyAlignment="1">
      <alignment horizontal="distributed" vertical="center"/>
      <protection/>
    </xf>
    <xf numFmtId="0" fontId="8" fillId="0" borderId="0" xfId="21" applyFont="1" applyFill="1" applyAlignment="1">
      <alignment vertical="center"/>
      <protection/>
    </xf>
    <xf numFmtId="41" fontId="8" fillId="0" borderId="8" xfId="21" applyNumberFormat="1" applyFont="1" applyFill="1" applyBorder="1" applyAlignment="1">
      <alignment vertical="center"/>
      <protection/>
    </xf>
    <xf numFmtId="41" fontId="8" fillId="0" borderId="0" xfId="21" applyNumberFormat="1" applyFont="1" applyFill="1" applyBorder="1" applyAlignment="1">
      <alignment horizontal="right" vertical="center"/>
      <protection/>
    </xf>
    <xf numFmtId="41" fontId="8" fillId="0" borderId="10" xfId="21" applyNumberFormat="1" applyFont="1" applyFill="1" applyBorder="1" applyAlignment="1">
      <alignment horizontal="right" vertical="center"/>
      <protection/>
    </xf>
    <xf numFmtId="0" fontId="9" fillId="0" borderId="0" xfId="21" applyFont="1" applyFill="1" applyAlignment="1">
      <alignment vertical="center"/>
      <protection/>
    </xf>
    <xf numFmtId="0" fontId="9" fillId="0" borderId="8" xfId="21" applyFont="1" applyFill="1" applyBorder="1" applyAlignment="1">
      <alignment horizontal="distributed" vertical="center"/>
      <protection/>
    </xf>
    <xf numFmtId="0" fontId="9" fillId="0" borderId="10" xfId="21" applyFont="1" applyFill="1" applyBorder="1" applyAlignment="1">
      <alignment horizontal="distributed" vertical="center"/>
      <protection/>
    </xf>
    <xf numFmtId="180" fontId="9" fillId="0" borderId="8" xfId="21" applyNumberFormat="1" applyFont="1" applyFill="1" applyBorder="1" applyAlignment="1">
      <alignment vertical="center"/>
      <protection/>
    </xf>
    <xf numFmtId="41" fontId="12" fillId="0" borderId="0" xfId="21" applyNumberFormat="1" applyFont="1" applyFill="1" applyBorder="1" applyAlignment="1">
      <alignment horizontal="right" vertical="center"/>
      <protection/>
    </xf>
    <xf numFmtId="41" fontId="12" fillId="0" borderId="10" xfId="21" applyNumberFormat="1" applyFont="1" applyFill="1" applyBorder="1" applyAlignment="1">
      <alignment horizontal="right" vertical="center"/>
      <protection/>
    </xf>
    <xf numFmtId="41" fontId="8" fillId="0" borderId="0" xfId="21" applyNumberFormat="1" applyFont="1" applyFill="1" applyAlignment="1">
      <alignment vertical="center"/>
      <protection/>
    </xf>
    <xf numFmtId="41" fontId="8" fillId="0" borderId="0" xfId="17" applyNumberFormat="1" applyFont="1" applyFill="1" applyBorder="1" applyAlignment="1">
      <alignment horizontal="right" vertical="center"/>
    </xf>
    <xf numFmtId="41" fontId="8" fillId="0" borderId="10" xfId="17" applyNumberFormat="1" applyFont="1" applyFill="1" applyBorder="1" applyAlignment="1">
      <alignment horizontal="right" vertical="center"/>
    </xf>
    <xf numFmtId="41" fontId="8" fillId="0" borderId="8" xfId="17" applyNumberFormat="1" applyFont="1" applyFill="1" applyBorder="1" applyAlignment="1">
      <alignment horizontal="distributed" vertical="center"/>
    </xf>
    <xf numFmtId="41" fontId="8" fillId="0" borderId="10" xfId="17" applyNumberFormat="1" applyFont="1" applyFill="1" applyBorder="1" applyAlignment="1">
      <alignment horizontal="distributed" vertical="center"/>
    </xf>
    <xf numFmtId="41" fontId="13" fillId="0" borderId="0" xfId="17" applyNumberFormat="1" applyFont="1" applyFill="1" applyBorder="1" applyAlignment="1">
      <alignment horizontal="right" vertical="center"/>
    </xf>
    <xf numFmtId="41" fontId="13" fillId="0" borderId="10" xfId="17" applyNumberFormat="1" applyFont="1" applyFill="1" applyBorder="1" applyAlignment="1">
      <alignment horizontal="right" vertical="center"/>
    </xf>
    <xf numFmtId="0" fontId="1" fillId="0" borderId="8" xfId="21" applyFont="1" applyFill="1" applyBorder="1" applyAlignment="1">
      <alignment vertical="center"/>
      <protection/>
    </xf>
    <xf numFmtId="38" fontId="1" fillId="0" borderId="10" xfId="17" applyFont="1" applyFill="1" applyBorder="1" applyAlignment="1">
      <alignment vertical="center"/>
    </xf>
    <xf numFmtId="38" fontId="8" fillId="0" borderId="8" xfId="17" applyFont="1" applyFill="1" applyBorder="1" applyAlignment="1">
      <alignment horizontal="right" vertical="center"/>
    </xf>
    <xf numFmtId="41" fontId="9" fillId="0" borderId="0" xfId="17" applyNumberFormat="1" applyFont="1" applyFill="1" applyBorder="1" applyAlignment="1">
      <alignment horizontal="right" vertical="center"/>
    </xf>
    <xf numFmtId="41" fontId="9" fillId="0" borderId="10" xfId="17" applyNumberFormat="1" applyFont="1" applyFill="1" applyBorder="1" applyAlignment="1">
      <alignment horizontal="right" vertical="center"/>
    </xf>
    <xf numFmtId="38" fontId="1" fillId="0" borderId="10" xfId="17" applyFont="1" applyFill="1" applyBorder="1" applyAlignment="1">
      <alignment horizontal="distributed" vertical="center"/>
    </xf>
    <xf numFmtId="41" fontId="1" fillId="0" borderId="0" xfId="17" applyNumberFormat="1" applyFont="1" applyFill="1" applyBorder="1" applyAlignment="1">
      <alignment vertical="center"/>
    </xf>
    <xf numFmtId="41" fontId="1" fillId="0" borderId="0" xfId="17" applyNumberFormat="1" applyFont="1" applyFill="1" applyBorder="1" applyAlignment="1">
      <alignment horizontal="right" vertical="center"/>
    </xf>
    <xf numFmtId="41" fontId="1" fillId="0" borderId="10" xfId="17" applyNumberFormat="1" applyFont="1" applyFill="1" applyBorder="1" applyAlignment="1">
      <alignment vertical="center"/>
    </xf>
    <xf numFmtId="38" fontId="1" fillId="0" borderId="0" xfId="17" applyFont="1" applyFill="1" applyBorder="1" applyAlignment="1">
      <alignment vertical="center"/>
    </xf>
    <xf numFmtId="41" fontId="1" fillId="0" borderId="10" xfId="17" applyNumberFormat="1" applyFont="1" applyFill="1" applyBorder="1" applyAlignment="1">
      <alignment horizontal="right" vertical="center"/>
    </xf>
    <xf numFmtId="0" fontId="1" fillId="0" borderId="12" xfId="21" applyFont="1" applyFill="1" applyBorder="1" applyAlignment="1">
      <alignment vertical="center"/>
      <protection/>
    </xf>
    <xf numFmtId="38" fontId="1" fillId="0" borderId="15" xfId="17" applyFont="1" applyFill="1" applyBorder="1" applyAlignment="1">
      <alignment horizontal="distributed" vertical="center"/>
    </xf>
    <xf numFmtId="41" fontId="1" fillId="0" borderId="12" xfId="17" applyNumberFormat="1" applyFont="1" applyFill="1" applyBorder="1" applyAlignment="1">
      <alignment vertical="center"/>
    </xf>
    <xf numFmtId="41" fontId="1" fillId="0" borderId="13" xfId="17" applyNumberFormat="1" applyFont="1" applyFill="1" applyBorder="1" applyAlignment="1">
      <alignment vertical="center"/>
    </xf>
    <xf numFmtId="41" fontId="1" fillId="0" borderId="13" xfId="17" applyNumberFormat="1" applyFont="1" applyFill="1" applyBorder="1" applyAlignment="1">
      <alignment horizontal="right" vertical="center"/>
    </xf>
    <xf numFmtId="41" fontId="1" fillId="0" borderId="15" xfId="17" applyNumberFormat="1" applyFont="1" applyFill="1" applyBorder="1" applyAlignment="1">
      <alignment horizontal="right" vertical="center"/>
    </xf>
    <xf numFmtId="0" fontId="1" fillId="0" borderId="0" xfId="22" applyFont="1">
      <alignment/>
      <protection/>
    </xf>
    <xf numFmtId="0" fontId="7" fillId="0" borderId="0" xfId="22" applyFont="1">
      <alignment/>
      <protection/>
    </xf>
    <xf numFmtId="180" fontId="0" fillId="0" borderId="0" xfId="22" applyNumberFormat="1">
      <alignment/>
      <protection/>
    </xf>
    <xf numFmtId="180" fontId="1" fillId="0" borderId="0" xfId="17" applyNumberFormat="1" applyFont="1" applyAlignment="1">
      <alignment/>
    </xf>
    <xf numFmtId="38" fontId="1" fillId="0" borderId="0" xfId="17" applyFont="1" applyAlignment="1">
      <alignment/>
    </xf>
    <xf numFmtId="180" fontId="1" fillId="0" borderId="0" xfId="22" applyNumberFormat="1" applyFont="1">
      <alignment/>
      <protection/>
    </xf>
    <xf numFmtId="0" fontId="1" fillId="0" borderId="0" xfId="22" applyFont="1" applyBorder="1">
      <alignment/>
      <protection/>
    </xf>
    <xf numFmtId="180" fontId="14" fillId="0" borderId="0" xfId="17" applyNumberFormat="1" applyFont="1" applyAlignment="1">
      <alignment/>
    </xf>
    <xf numFmtId="0" fontId="14" fillId="0" borderId="0" xfId="22" applyFont="1">
      <alignment/>
      <protection/>
    </xf>
    <xf numFmtId="38" fontId="1" fillId="0" borderId="0" xfId="17" applyFont="1" applyAlignment="1">
      <alignment horizontal="right"/>
    </xf>
    <xf numFmtId="0" fontId="1" fillId="0" borderId="0" xfId="22" applyFont="1" applyBorder="1" applyAlignment="1">
      <alignment horizontal="right"/>
      <protection/>
    </xf>
    <xf numFmtId="0" fontId="1" fillId="0" borderId="8" xfId="22" applyFont="1" applyBorder="1" applyAlignment="1">
      <alignment horizontal="center"/>
      <protection/>
    </xf>
    <xf numFmtId="0" fontId="1" fillId="0" borderId="0" xfId="22" applyFont="1" applyBorder="1" applyAlignment="1">
      <alignment horizontal="center"/>
      <protection/>
    </xf>
    <xf numFmtId="0" fontId="1" fillId="0" borderId="16" xfId="22" applyFont="1" applyBorder="1" applyAlignment="1">
      <alignment horizontal="center" vertical="center"/>
      <protection/>
    </xf>
    <xf numFmtId="180" fontId="1" fillId="0" borderId="16" xfId="22" applyNumberFormat="1" applyFont="1" applyBorder="1" applyAlignment="1">
      <alignment horizontal="center" vertical="center"/>
      <protection/>
    </xf>
    <xf numFmtId="0" fontId="9" fillId="0" borderId="0" xfId="22" applyFont="1">
      <alignment/>
      <protection/>
    </xf>
    <xf numFmtId="38" fontId="8" fillId="0" borderId="4" xfId="17" applyFont="1" applyBorder="1" applyAlignment="1">
      <alignment horizontal="right" vertical="center"/>
    </xf>
    <xf numFmtId="38" fontId="8" fillId="0" borderId="5" xfId="17" applyFont="1" applyBorder="1" applyAlignment="1">
      <alignment horizontal="right" vertical="center"/>
    </xf>
    <xf numFmtId="180" fontId="8" fillId="0" borderId="5" xfId="17" applyNumberFormat="1" applyFont="1" applyBorder="1" applyAlignment="1">
      <alignment horizontal="right" vertical="center"/>
    </xf>
    <xf numFmtId="0" fontId="8" fillId="0" borderId="8" xfId="22" applyFont="1" applyBorder="1" applyAlignment="1">
      <alignment horizontal="distributed"/>
      <protection/>
    </xf>
    <xf numFmtId="0" fontId="8" fillId="0" borderId="0" xfId="22" applyFont="1" applyBorder="1" applyAlignment="1">
      <alignment horizontal="distributed"/>
      <protection/>
    </xf>
    <xf numFmtId="38" fontId="8" fillId="0" borderId="8" xfId="17" applyFont="1" applyBorder="1" applyAlignment="1">
      <alignment vertical="center"/>
    </xf>
    <xf numFmtId="38" fontId="8" fillId="0" borderId="0" xfId="17" applyFont="1" applyBorder="1" applyAlignment="1">
      <alignment vertical="center"/>
    </xf>
    <xf numFmtId="180" fontId="8" fillId="0" borderId="0" xfId="17" applyNumberFormat="1" applyFont="1" applyBorder="1" applyAlignment="1">
      <alignment vertical="center"/>
    </xf>
    <xf numFmtId="180" fontId="8" fillId="0" borderId="8" xfId="17" applyNumberFormat="1" applyFont="1" applyBorder="1" applyAlignment="1">
      <alignment vertical="center"/>
    </xf>
    <xf numFmtId="38" fontId="8" fillId="0" borderId="8" xfId="17" applyFont="1" applyBorder="1" applyAlignment="1">
      <alignment horizontal="center" vertical="center"/>
    </xf>
    <xf numFmtId="38" fontId="8" fillId="0" borderId="0" xfId="17" applyFont="1" applyBorder="1" applyAlignment="1">
      <alignment horizontal="center" vertical="center"/>
    </xf>
    <xf numFmtId="0" fontId="1" fillId="0" borderId="8" xfId="22" applyFont="1" applyBorder="1">
      <alignment/>
      <protection/>
    </xf>
    <xf numFmtId="0" fontId="1" fillId="0" borderId="10" xfId="22" applyFont="1" applyBorder="1" applyAlignment="1">
      <alignment vertical="center"/>
      <protection/>
    </xf>
    <xf numFmtId="180" fontId="1" fillId="0" borderId="0" xfId="17" applyNumberFormat="1" applyFont="1" applyBorder="1" applyAlignment="1">
      <alignment/>
    </xf>
    <xf numFmtId="0" fontId="1" fillId="0" borderId="3" xfId="25" applyFont="1" applyBorder="1" applyAlignment="1">
      <alignment horizontal="distributed" vertical="center"/>
      <protection/>
    </xf>
    <xf numFmtId="38" fontId="1" fillId="0" borderId="0" xfId="17" applyFont="1" applyBorder="1" applyAlignment="1">
      <alignment/>
    </xf>
    <xf numFmtId="0" fontId="1" fillId="0" borderId="10" xfId="22" applyFont="1" applyBorder="1" applyAlignment="1">
      <alignment horizontal="distributed" vertical="center"/>
      <protection/>
    </xf>
    <xf numFmtId="180" fontId="1" fillId="0" borderId="8" xfId="17" applyNumberFormat="1" applyFont="1" applyBorder="1" applyAlignment="1">
      <alignment/>
    </xf>
    <xf numFmtId="41" fontId="1" fillId="0" borderId="0" xfId="17" applyNumberFormat="1" applyFont="1" applyBorder="1" applyAlignment="1">
      <alignment/>
    </xf>
    <xf numFmtId="0" fontId="1" fillId="0" borderId="12" xfId="22" applyFont="1" applyBorder="1">
      <alignment/>
      <protection/>
    </xf>
    <xf numFmtId="0" fontId="1" fillId="0" borderId="15" xfId="22" applyFont="1" applyBorder="1" applyAlignment="1">
      <alignment horizontal="distributed" vertical="center"/>
      <protection/>
    </xf>
    <xf numFmtId="180" fontId="1" fillId="0" borderId="13" xfId="17" applyNumberFormat="1" applyFont="1" applyBorder="1" applyAlignment="1">
      <alignment/>
    </xf>
    <xf numFmtId="180" fontId="1" fillId="0" borderId="15" xfId="17" applyNumberFormat="1" applyFont="1" applyBorder="1" applyAlignment="1">
      <alignment/>
    </xf>
    <xf numFmtId="180" fontId="1" fillId="0" borderId="0" xfId="22" applyNumberFormat="1" applyFont="1" applyBorder="1">
      <alignment/>
      <protection/>
    </xf>
    <xf numFmtId="0" fontId="1" fillId="0" borderId="0" xfId="23" applyFont="1">
      <alignment/>
      <protection/>
    </xf>
    <xf numFmtId="38" fontId="1" fillId="0" borderId="16" xfId="17" applyFont="1" applyBorder="1" applyAlignment="1">
      <alignment horizontal="distributed" vertical="center"/>
    </xf>
    <xf numFmtId="38" fontId="1" fillId="0" borderId="16" xfId="17" applyFont="1" applyBorder="1" applyAlignment="1">
      <alignment horizontal="distributed" vertical="center"/>
    </xf>
    <xf numFmtId="38" fontId="8" fillId="0" borderId="0" xfId="17" applyFont="1" applyAlignment="1">
      <alignment vertical="center"/>
    </xf>
    <xf numFmtId="183" fontId="8" fillId="0" borderId="0" xfId="17" applyNumberFormat="1" applyFont="1" applyBorder="1" applyAlignment="1">
      <alignment vertical="center"/>
    </xf>
    <xf numFmtId="184" fontId="8" fillId="0" borderId="5" xfId="17" applyNumberFormat="1" applyFont="1" applyBorder="1" applyAlignment="1">
      <alignment vertical="center"/>
    </xf>
    <xf numFmtId="38" fontId="8" fillId="0" borderId="5" xfId="17" applyFont="1" applyBorder="1" applyAlignment="1">
      <alignment vertical="center"/>
    </xf>
    <xf numFmtId="183" fontId="8" fillId="0" borderId="5" xfId="17" applyNumberFormat="1" applyFont="1" applyBorder="1" applyAlignment="1">
      <alignment vertical="center"/>
    </xf>
    <xf numFmtId="184" fontId="8" fillId="0" borderId="7" xfId="17" applyNumberFormat="1" applyFont="1" applyBorder="1" applyAlignment="1">
      <alignment vertical="center"/>
    </xf>
    <xf numFmtId="184" fontId="8" fillId="0" borderId="0" xfId="17" applyNumberFormat="1" applyFont="1" applyBorder="1" applyAlignment="1">
      <alignment vertical="center"/>
    </xf>
    <xf numFmtId="184" fontId="8" fillId="0" borderId="10" xfId="17" applyNumberFormat="1" applyFont="1" applyBorder="1" applyAlignment="1">
      <alignment vertical="center"/>
    </xf>
    <xf numFmtId="38" fontId="16" fillId="0" borderId="0" xfId="17" applyFont="1" applyAlignment="1">
      <alignment vertical="center"/>
    </xf>
    <xf numFmtId="38" fontId="16" fillId="0" borderId="3" xfId="17" applyFont="1" applyBorder="1" applyAlignment="1">
      <alignment horizontal="distributed" vertical="center"/>
    </xf>
    <xf numFmtId="183" fontId="1" fillId="0" borderId="0" xfId="17" applyNumberFormat="1" applyFont="1" applyBorder="1" applyAlignment="1">
      <alignment vertical="center"/>
    </xf>
    <xf numFmtId="184" fontId="1" fillId="0" borderId="0" xfId="17" applyNumberFormat="1" applyFont="1" applyBorder="1" applyAlignment="1">
      <alignment vertical="center"/>
    </xf>
    <xf numFmtId="184" fontId="1" fillId="0" borderId="10" xfId="17" applyNumberFormat="1" applyFont="1" applyBorder="1" applyAlignment="1">
      <alignment vertical="center"/>
    </xf>
    <xf numFmtId="38" fontId="1" fillId="0" borderId="12" xfId="17" applyFont="1" applyBorder="1" applyAlignment="1">
      <alignment vertical="center"/>
    </xf>
    <xf numFmtId="183" fontId="1" fillId="0" borderId="13" xfId="17" applyNumberFormat="1" applyFont="1" applyBorder="1" applyAlignment="1">
      <alignment vertical="center"/>
    </xf>
    <xf numFmtId="184" fontId="1" fillId="0" borderId="13" xfId="17" applyNumberFormat="1" applyFont="1" applyBorder="1" applyAlignment="1">
      <alignment vertical="center"/>
    </xf>
    <xf numFmtId="184" fontId="1" fillId="0" borderId="15" xfId="17" applyNumberFormat="1" applyFont="1" applyBorder="1" applyAlignment="1">
      <alignment vertical="center"/>
    </xf>
    <xf numFmtId="0" fontId="7" fillId="0" borderId="0" xfId="24" applyFont="1">
      <alignment/>
      <protection/>
    </xf>
    <xf numFmtId="0" fontId="1" fillId="0" borderId="0" xfId="24" applyFont="1">
      <alignment/>
      <protection/>
    </xf>
    <xf numFmtId="0" fontId="9" fillId="0" borderId="0" xfId="24" applyNumberFormat="1" applyFont="1" applyAlignment="1">
      <alignment horizontal="right"/>
      <protection/>
    </xf>
    <xf numFmtId="0" fontId="1" fillId="0" borderId="17" xfId="24" applyFont="1" applyBorder="1" applyAlignment="1">
      <alignment horizontal="distributed"/>
      <protection/>
    </xf>
    <xf numFmtId="0" fontId="1" fillId="0" borderId="18" xfId="24" applyFont="1" applyBorder="1" applyAlignment="1">
      <alignment horizontal="center"/>
      <protection/>
    </xf>
    <xf numFmtId="0" fontId="1" fillId="0" borderId="19" xfId="24" applyFont="1" applyBorder="1" applyAlignment="1">
      <alignment horizontal="center"/>
      <protection/>
    </xf>
    <xf numFmtId="0" fontId="1" fillId="0" borderId="12" xfId="24" applyFont="1" applyBorder="1" applyAlignment="1">
      <alignment horizontal="distributed" vertical="center"/>
      <protection/>
    </xf>
    <xf numFmtId="0" fontId="1" fillId="0" borderId="11" xfId="24" applyFont="1" applyBorder="1" applyAlignment="1">
      <alignment horizontal="center" vertical="center"/>
      <protection/>
    </xf>
    <xf numFmtId="0" fontId="1" fillId="0" borderId="11" xfId="24" applyFont="1" applyBorder="1" applyAlignment="1">
      <alignment horizontal="distributed" vertical="center" wrapText="1"/>
      <protection/>
    </xf>
    <xf numFmtId="0" fontId="1" fillId="0" borderId="16" xfId="24" applyFont="1" applyBorder="1" applyAlignment="1">
      <alignment horizontal="center" vertical="center" wrapText="1"/>
      <protection/>
    </xf>
    <xf numFmtId="0" fontId="1" fillId="0" borderId="16" xfId="24" applyFont="1" applyFill="1" applyBorder="1" applyAlignment="1">
      <alignment horizontal="center" vertical="center" wrapText="1"/>
      <protection/>
    </xf>
    <xf numFmtId="0" fontId="1" fillId="0" borderId="15" xfId="24" applyFont="1" applyBorder="1" applyAlignment="1">
      <alignment horizontal="center" vertical="center" wrapText="1"/>
      <protection/>
    </xf>
    <xf numFmtId="0" fontId="1" fillId="0" borderId="8" xfId="24" applyFont="1" applyBorder="1" applyAlignment="1">
      <alignment horizontal="distributed" vertical="center"/>
      <protection/>
    </xf>
    <xf numFmtId="0" fontId="1" fillId="0" borderId="3" xfId="24" applyFont="1" applyBorder="1" applyAlignment="1">
      <alignment horizontal="center" vertical="top"/>
      <protection/>
    </xf>
    <xf numFmtId="0" fontId="1" fillId="0" borderId="3" xfId="24" applyFont="1" applyBorder="1" applyAlignment="1">
      <alignment horizontal="center" vertical="center"/>
      <protection/>
    </xf>
    <xf numFmtId="0" fontId="1" fillId="0" borderId="3" xfId="24" applyFont="1" applyBorder="1" applyAlignment="1">
      <alignment horizontal="center" vertical="center" wrapText="1"/>
      <protection/>
    </xf>
    <xf numFmtId="0" fontId="1" fillId="0" borderId="10" xfId="24" applyFont="1" applyFill="1" applyBorder="1" applyAlignment="1">
      <alignment horizontal="center" vertical="center" wrapText="1"/>
      <protection/>
    </xf>
    <xf numFmtId="0" fontId="1" fillId="0" borderId="10" xfId="24" applyFont="1" applyBorder="1" applyAlignment="1">
      <alignment horizontal="center" vertical="center" wrapText="1"/>
      <protection/>
    </xf>
    <xf numFmtId="41" fontId="1" fillId="0" borderId="3" xfId="24" applyNumberFormat="1" applyFont="1" applyBorder="1" applyAlignment="1">
      <alignment horizontal="center" vertical="top"/>
      <protection/>
    </xf>
    <xf numFmtId="41" fontId="1" fillId="0" borderId="3" xfId="24" applyNumberFormat="1" applyFont="1" applyBorder="1" applyAlignment="1">
      <alignment horizontal="center" vertical="center"/>
      <protection/>
    </xf>
    <xf numFmtId="41" fontId="1" fillId="0" borderId="3" xfId="24" applyNumberFormat="1" applyFont="1" applyBorder="1" applyAlignment="1">
      <alignment horizontal="center" vertical="center" wrapText="1"/>
      <protection/>
    </xf>
    <xf numFmtId="41" fontId="1" fillId="0" borderId="10" xfId="24" applyNumberFormat="1" applyFont="1" applyFill="1" applyBorder="1" applyAlignment="1">
      <alignment horizontal="center" vertical="center" wrapText="1"/>
      <protection/>
    </xf>
    <xf numFmtId="41" fontId="1" fillId="0" borderId="10" xfId="24" applyNumberFormat="1" applyFont="1" applyBorder="1" applyAlignment="1">
      <alignment horizontal="center" vertical="center" wrapText="1"/>
      <protection/>
    </xf>
    <xf numFmtId="0" fontId="1" fillId="0" borderId="8" xfId="24" applyFont="1" applyBorder="1" applyAlignment="1" quotePrefix="1">
      <alignment horizontal="left" vertical="center" indent="2"/>
      <protection/>
    </xf>
    <xf numFmtId="0" fontId="1" fillId="0" borderId="8" xfId="24" applyFont="1" applyBorder="1" applyAlignment="1">
      <alignment horizontal="left" vertical="center"/>
      <protection/>
    </xf>
    <xf numFmtId="41" fontId="17" fillId="0" borderId="3" xfId="24" applyNumberFormat="1" applyFont="1" applyBorder="1" applyAlignment="1">
      <alignment horizontal="center" vertical="center"/>
      <protection/>
    </xf>
    <xf numFmtId="41" fontId="4" fillId="0" borderId="3" xfId="24" applyNumberFormat="1" applyFont="1" applyBorder="1" applyAlignment="1">
      <alignment horizontal="center" vertical="center" wrapText="1"/>
      <protection/>
    </xf>
    <xf numFmtId="41" fontId="17" fillId="0" borderId="3" xfId="24" applyNumberFormat="1" applyFont="1" applyBorder="1" applyAlignment="1">
      <alignment horizontal="center" vertical="center" wrapText="1"/>
      <protection/>
    </xf>
    <xf numFmtId="41" fontId="4" fillId="0" borderId="3" xfId="24" applyNumberFormat="1" applyFont="1" applyFill="1" applyBorder="1" applyAlignment="1">
      <alignment horizontal="center" vertical="center" wrapText="1"/>
      <protection/>
    </xf>
    <xf numFmtId="0" fontId="16" fillId="0" borderId="8" xfId="24" applyFont="1" applyBorder="1" applyAlignment="1" quotePrefix="1">
      <alignment horizontal="left" vertical="center" indent="2"/>
      <protection/>
    </xf>
    <xf numFmtId="41" fontId="16" fillId="0" borderId="3" xfId="24" applyNumberFormat="1" applyFont="1" applyBorder="1" applyAlignment="1">
      <alignment vertical="center"/>
      <protection/>
    </xf>
    <xf numFmtId="0" fontId="16" fillId="0" borderId="0" xfId="24" applyFont="1" applyAlignment="1">
      <alignment vertical="center"/>
      <protection/>
    </xf>
    <xf numFmtId="0" fontId="16" fillId="0" borderId="8" xfId="24" applyFont="1" applyBorder="1" applyAlignment="1" quotePrefix="1">
      <alignment horizontal="left" vertical="center"/>
      <protection/>
    </xf>
    <xf numFmtId="0" fontId="16" fillId="0" borderId="8" xfId="24" applyFont="1" applyBorder="1" applyAlignment="1">
      <alignment horizontal="distributed" vertical="center"/>
      <protection/>
    </xf>
    <xf numFmtId="0" fontId="8" fillId="0" borderId="8" xfId="24" applyFont="1" applyBorder="1" applyAlignment="1">
      <alignment horizontal="distributed" vertical="center"/>
      <protection/>
    </xf>
    <xf numFmtId="41" fontId="8" fillId="0" borderId="8" xfId="24" applyNumberFormat="1" applyFont="1" applyFill="1" applyBorder="1" applyAlignment="1">
      <alignment vertical="center"/>
      <protection/>
    </xf>
    <xf numFmtId="41" fontId="8" fillId="0" borderId="3" xfId="17" applyNumberFormat="1" applyFont="1" applyBorder="1" applyAlignment="1">
      <alignment/>
    </xf>
    <xf numFmtId="41" fontId="8" fillId="0" borderId="3" xfId="17" applyNumberFormat="1" applyFont="1" applyFill="1" applyBorder="1" applyAlignment="1">
      <alignment/>
    </xf>
    <xf numFmtId="0" fontId="9" fillId="0" borderId="0" xfId="24" applyFont="1" applyAlignment="1">
      <alignment vertical="center"/>
      <protection/>
    </xf>
    <xf numFmtId="41" fontId="1" fillId="0" borderId="3" xfId="24" applyNumberFormat="1" applyFont="1" applyBorder="1">
      <alignment/>
      <protection/>
    </xf>
    <xf numFmtId="41" fontId="1" fillId="0" borderId="3" xfId="24" applyNumberFormat="1" applyFont="1" applyFill="1" applyBorder="1">
      <alignment/>
      <protection/>
    </xf>
    <xf numFmtId="41" fontId="1" fillId="0" borderId="3" xfId="24" applyNumberFormat="1" applyFont="1" applyBorder="1" applyAlignment="1">
      <alignment vertical="center"/>
      <protection/>
    </xf>
    <xf numFmtId="41" fontId="1" fillId="0" borderId="0" xfId="24" applyNumberFormat="1" applyFont="1" applyBorder="1">
      <alignment/>
      <protection/>
    </xf>
    <xf numFmtId="41" fontId="1" fillId="0" borderId="11" xfId="24" applyNumberFormat="1" applyFont="1" applyBorder="1">
      <alignment/>
      <protection/>
    </xf>
    <xf numFmtId="41" fontId="1" fillId="0" borderId="11" xfId="24" applyNumberFormat="1" applyFont="1" applyBorder="1" applyAlignment="1">
      <alignment vertical="center"/>
      <protection/>
    </xf>
    <xf numFmtId="41" fontId="1" fillId="0" borderId="11" xfId="24" applyNumberFormat="1" applyFont="1" applyFill="1" applyBorder="1">
      <alignment/>
      <protection/>
    </xf>
    <xf numFmtId="0" fontId="9" fillId="0" borderId="0" xfId="24" applyFont="1" applyBorder="1">
      <alignment/>
      <protection/>
    </xf>
    <xf numFmtId="0" fontId="1" fillId="0" borderId="0" xfId="24" applyFont="1" applyBorder="1">
      <alignment/>
      <protection/>
    </xf>
    <xf numFmtId="0" fontId="1" fillId="0" borderId="0" xfId="25" applyFont="1">
      <alignment/>
      <protection/>
    </xf>
    <xf numFmtId="0" fontId="7" fillId="0" borderId="0" xfId="25" applyFont="1">
      <alignment/>
      <protection/>
    </xf>
    <xf numFmtId="0" fontId="1" fillId="0" borderId="0" xfId="25" applyFont="1" applyAlignment="1">
      <alignment horizontal="right"/>
      <protection/>
    </xf>
    <xf numFmtId="0" fontId="1" fillId="0" borderId="0" xfId="25" applyFont="1" applyFill="1">
      <alignment/>
      <protection/>
    </xf>
    <xf numFmtId="0" fontId="9" fillId="0" borderId="0" xfId="25" applyFont="1" applyAlignment="1">
      <alignment horizontal="right"/>
      <protection/>
    </xf>
    <xf numFmtId="0" fontId="1" fillId="0" borderId="16" xfId="25" applyFont="1" applyBorder="1" applyAlignment="1">
      <alignment horizontal="center" vertical="center"/>
      <protection/>
    </xf>
    <xf numFmtId="0" fontId="14" fillId="0" borderId="11" xfId="25" applyFont="1" applyBorder="1" applyAlignment="1">
      <alignment horizontal="center" vertical="center"/>
      <protection/>
    </xf>
    <xf numFmtId="0" fontId="1" fillId="0" borderId="20" xfId="25" applyFont="1" applyBorder="1" applyAlignment="1">
      <alignment horizontal="left" vertical="center"/>
      <protection/>
    </xf>
    <xf numFmtId="41" fontId="1" fillId="0" borderId="20" xfId="25" applyNumberFormat="1" applyFont="1" applyBorder="1" applyAlignment="1">
      <alignment vertical="center"/>
      <protection/>
    </xf>
    <xf numFmtId="41" fontId="1" fillId="0" borderId="20" xfId="25" applyNumberFormat="1" applyFont="1" applyFill="1" applyBorder="1" applyAlignment="1">
      <alignment vertical="center"/>
      <protection/>
    </xf>
    <xf numFmtId="41" fontId="1" fillId="0" borderId="20" xfId="25" applyNumberFormat="1" applyFont="1" applyBorder="1" applyAlignment="1">
      <alignment horizontal="right" vertical="center"/>
      <protection/>
    </xf>
    <xf numFmtId="41" fontId="1" fillId="0" borderId="0" xfId="25" applyNumberFormat="1" applyFont="1" applyAlignment="1">
      <alignment/>
      <protection/>
    </xf>
    <xf numFmtId="0" fontId="1" fillId="0" borderId="3" xfId="25" applyFont="1" applyBorder="1" applyAlignment="1" quotePrefix="1">
      <alignment horizontal="left" indent="2"/>
      <protection/>
    </xf>
    <xf numFmtId="41" fontId="1" fillId="0" borderId="3" xfId="25" applyNumberFormat="1" applyFont="1" applyBorder="1" applyAlignment="1">
      <alignment vertical="center"/>
      <protection/>
    </xf>
    <xf numFmtId="41" fontId="1" fillId="0" borderId="3" xfId="25" applyNumberFormat="1" applyFont="1" applyFill="1" applyBorder="1" applyAlignment="1">
      <alignment vertical="center"/>
      <protection/>
    </xf>
    <xf numFmtId="41" fontId="1" fillId="0" borderId="3" xfId="25" applyNumberFormat="1" applyFont="1" applyBorder="1" applyAlignment="1">
      <alignment horizontal="right" vertical="center"/>
      <protection/>
    </xf>
    <xf numFmtId="41" fontId="1" fillId="0" borderId="3" xfId="17" applyNumberFormat="1" applyFont="1" applyBorder="1" applyAlignment="1">
      <alignment/>
    </xf>
    <xf numFmtId="0" fontId="1" fillId="0" borderId="8" xfId="25" applyFont="1" applyBorder="1" applyAlignment="1" quotePrefix="1">
      <alignment horizontal="left" indent="2"/>
      <protection/>
    </xf>
    <xf numFmtId="0" fontId="1" fillId="0" borderId="8" xfId="25" applyFont="1" applyBorder="1" applyAlignment="1" quotePrefix="1">
      <alignment horizontal="left" vertical="center" indent="2"/>
      <protection/>
    </xf>
    <xf numFmtId="176" fontId="1" fillId="0" borderId="3" xfId="17" applyNumberFormat="1" applyFont="1" applyBorder="1" applyAlignment="1">
      <alignment horizontal="right"/>
    </xf>
    <xf numFmtId="176" fontId="1" fillId="0" borderId="3" xfId="17" applyNumberFormat="1" applyFont="1" applyFill="1" applyBorder="1" applyAlignment="1">
      <alignment horizontal="right"/>
    </xf>
    <xf numFmtId="0" fontId="1" fillId="0" borderId="0" xfId="25" applyFont="1" applyAlignment="1">
      <alignment vertical="center"/>
      <protection/>
    </xf>
    <xf numFmtId="180" fontId="1" fillId="0" borderId="3" xfId="25" applyNumberFormat="1" applyFont="1" applyBorder="1" applyAlignment="1">
      <alignment horizontal="right" vertical="center"/>
      <protection/>
    </xf>
    <xf numFmtId="180" fontId="1" fillId="0" borderId="3" xfId="25" applyNumberFormat="1" applyFont="1" applyFill="1" applyBorder="1" applyAlignment="1">
      <alignment vertical="center"/>
      <protection/>
    </xf>
    <xf numFmtId="180" fontId="1" fillId="0" borderId="3" xfId="25" applyNumberFormat="1" applyFont="1" applyBorder="1" applyAlignment="1">
      <alignment vertical="center"/>
      <protection/>
    </xf>
    <xf numFmtId="0" fontId="8" fillId="0" borderId="0" xfId="25" applyFont="1" applyAlignment="1">
      <alignment vertical="center"/>
      <protection/>
    </xf>
    <xf numFmtId="0" fontId="16" fillId="0" borderId="3" xfId="25" applyFont="1" applyBorder="1" applyAlignment="1" quotePrefix="1">
      <alignment horizontal="left" vertical="center" indent="2"/>
      <protection/>
    </xf>
    <xf numFmtId="41" fontId="8" fillId="0" borderId="3" xfId="25" applyNumberFormat="1" applyFont="1" applyFill="1" applyBorder="1" applyAlignment="1">
      <alignment vertical="center"/>
      <protection/>
    </xf>
    <xf numFmtId="41" fontId="8" fillId="0" borderId="0" xfId="25" applyNumberFormat="1" applyFont="1" applyAlignment="1">
      <alignment vertical="center"/>
      <protection/>
    </xf>
    <xf numFmtId="0" fontId="1" fillId="0" borderId="3" xfId="25" applyFont="1" applyBorder="1">
      <alignment/>
      <protection/>
    </xf>
    <xf numFmtId="41" fontId="16" fillId="0" borderId="3" xfId="25" applyNumberFormat="1" applyFont="1" applyBorder="1">
      <alignment/>
      <protection/>
    </xf>
    <xf numFmtId="41" fontId="1" fillId="0" borderId="0" xfId="25" applyNumberFormat="1" applyFont="1">
      <alignment/>
      <protection/>
    </xf>
    <xf numFmtId="0" fontId="8" fillId="0" borderId="0" xfId="25" applyFont="1">
      <alignment/>
      <protection/>
    </xf>
    <xf numFmtId="0" fontId="8" fillId="0" borderId="3" xfId="25" applyFont="1" applyFill="1" applyBorder="1" applyAlignment="1">
      <alignment horizontal="distributed"/>
      <protection/>
    </xf>
    <xf numFmtId="41" fontId="8" fillId="0" borderId="0" xfId="25" applyNumberFormat="1" applyFont="1">
      <alignment/>
      <protection/>
    </xf>
    <xf numFmtId="0" fontId="8" fillId="0" borderId="3" xfId="25" applyFont="1" applyBorder="1" applyAlignment="1">
      <alignment horizontal="distributed"/>
      <protection/>
    </xf>
    <xf numFmtId="0" fontId="9" fillId="0" borderId="0" xfId="25" applyFont="1" applyAlignment="1">
      <alignment vertical="center"/>
      <protection/>
    </xf>
    <xf numFmtId="0" fontId="8" fillId="0" borderId="3" xfId="25" applyFont="1" applyBorder="1" applyAlignment="1">
      <alignment horizontal="distributed" vertical="center"/>
      <protection/>
    </xf>
    <xf numFmtId="41" fontId="9" fillId="0" borderId="0" xfId="25" applyNumberFormat="1" applyFont="1" applyAlignment="1">
      <alignment vertical="center"/>
      <protection/>
    </xf>
    <xf numFmtId="41" fontId="1" fillId="0" borderId="3" xfId="25" applyNumberFormat="1" applyFont="1" applyBorder="1" applyAlignment="1">
      <alignment horizontal="right"/>
      <protection/>
    </xf>
    <xf numFmtId="41" fontId="1" fillId="0" borderId="3" xfId="25" applyNumberFormat="1" applyFont="1" applyBorder="1">
      <alignment/>
      <protection/>
    </xf>
    <xf numFmtId="41" fontId="1" fillId="0" borderId="3" xfId="25" applyNumberFormat="1" applyFont="1" applyFill="1" applyBorder="1">
      <alignment/>
      <protection/>
    </xf>
    <xf numFmtId="41" fontId="1" fillId="0" borderId="3" xfId="17" applyNumberFormat="1" applyFont="1" applyBorder="1" applyAlignment="1">
      <alignment/>
    </xf>
    <xf numFmtId="41" fontId="1" fillId="0" borderId="3" xfId="17" applyNumberFormat="1" applyFont="1" applyFill="1" applyBorder="1" applyAlignment="1">
      <alignment/>
    </xf>
    <xf numFmtId="41" fontId="1" fillId="0" borderId="3" xfId="17" applyNumberFormat="1" applyFont="1" applyFill="1" applyBorder="1" applyAlignment="1">
      <alignment horizontal="right"/>
    </xf>
    <xf numFmtId="41" fontId="1" fillId="0" borderId="3" xfId="17" applyNumberFormat="1" applyFont="1" applyBorder="1" applyAlignment="1">
      <alignment vertical="center"/>
    </xf>
    <xf numFmtId="41" fontId="1" fillId="0" borderId="3" xfId="17" applyNumberFormat="1" applyFont="1" applyBorder="1" applyAlignment="1">
      <alignment horizontal="right"/>
    </xf>
    <xf numFmtId="0" fontId="1" fillId="0" borderId="11" xfId="25" applyFont="1" applyBorder="1" applyAlignment="1">
      <alignment horizontal="distributed" vertical="center"/>
      <protection/>
    </xf>
    <xf numFmtId="41" fontId="1" fillId="0" borderId="11" xfId="25" applyNumberFormat="1" applyFont="1" applyBorder="1">
      <alignment/>
      <protection/>
    </xf>
    <xf numFmtId="41" fontId="1" fillId="0" borderId="11" xfId="25" applyNumberFormat="1" applyFont="1" applyFill="1" applyBorder="1" applyAlignment="1">
      <alignment vertical="center"/>
      <protection/>
    </xf>
    <xf numFmtId="41" fontId="1" fillId="0" borderId="11" xfId="17" applyNumberFormat="1" applyFont="1" applyBorder="1" applyAlignment="1">
      <alignment/>
    </xf>
    <xf numFmtId="41" fontId="1" fillId="0" borderId="11" xfId="17" applyNumberFormat="1" applyFont="1" applyFill="1" applyBorder="1" applyAlignment="1">
      <alignment horizontal="right"/>
    </xf>
    <xf numFmtId="0" fontId="1" fillId="0" borderId="0" xfId="26" applyFont="1" applyAlignment="1">
      <alignment vertical="center"/>
      <protection/>
    </xf>
    <xf numFmtId="0" fontId="1" fillId="0" borderId="0" xfId="26" applyFont="1" applyFill="1" applyAlignment="1">
      <alignment vertical="center"/>
      <protection/>
    </xf>
    <xf numFmtId="3" fontId="7" fillId="0" borderId="0" xfId="26" applyNumberFormat="1" applyFont="1" applyAlignment="1">
      <alignment vertical="center"/>
      <protection/>
    </xf>
    <xf numFmtId="3" fontId="1" fillId="0" borderId="0" xfId="26" applyNumberFormat="1" applyFont="1" applyAlignment="1">
      <alignment vertical="center"/>
      <protection/>
    </xf>
    <xf numFmtId="0" fontId="1" fillId="0" borderId="0" xfId="26" applyFont="1" applyBorder="1" applyAlignment="1">
      <alignment vertical="center"/>
      <protection/>
    </xf>
    <xf numFmtId="0" fontId="1" fillId="0" borderId="0" xfId="26" applyFont="1" applyFill="1" applyBorder="1" applyAlignment="1">
      <alignment vertical="center"/>
      <protection/>
    </xf>
    <xf numFmtId="0" fontId="9" fillId="0" borderId="0" xfId="26" applyFont="1" applyFill="1" applyBorder="1" applyAlignment="1">
      <alignment horizontal="right" vertical="center"/>
      <protection/>
    </xf>
    <xf numFmtId="0" fontId="1" fillId="0" borderId="18" xfId="26" applyFont="1" applyBorder="1" applyAlignment="1">
      <alignment horizontal="distributed" vertical="center"/>
      <protection/>
    </xf>
    <xf numFmtId="0" fontId="1" fillId="0" borderId="1" xfId="26" applyFont="1" applyBorder="1" applyAlignment="1">
      <alignment horizontal="centerContinuous" vertical="center"/>
      <protection/>
    </xf>
    <xf numFmtId="0" fontId="1" fillId="0" borderId="1" xfId="26" applyFont="1" applyBorder="1" applyAlignment="1" quotePrefix="1">
      <alignment horizontal="centerContinuous" vertical="center"/>
      <protection/>
    </xf>
    <xf numFmtId="0" fontId="1" fillId="0" borderId="1" xfId="26" applyFont="1" applyFill="1" applyBorder="1" applyAlignment="1">
      <alignment horizontal="centerContinuous" vertical="center"/>
      <protection/>
    </xf>
    <xf numFmtId="0" fontId="1" fillId="0" borderId="1" xfId="26" applyFont="1" applyFill="1" applyBorder="1" applyAlignment="1" quotePrefix="1">
      <alignment horizontal="centerContinuous" vertical="center"/>
      <protection/>
    </xf>
    <xf numFmtId="0" fontId="1" fillId="0" borderId="0" xfId="26" applyFont="1" applyBorder="1" applyAlignment="1" quotePrefix="1">
      <alignment vertical="center"/>
      <protection/>
    </xf>
    <xf numFmtId="0" fontId="1" fillId="0" borderId="11" xfId="26" applyFont="1" applyBorder="1" applyAlignment="1">
      <alignment horizontal="distributed" vertical="center"/>
      <protection/>
    </xf>
    <xf numFmtId="0" fontId="1" fillId="0" borderId="11" xfId="26" applyFont="1" applyFill="1" applyBorder="1" applyAlignment="1">
      <alignment horizontal="center" vertical="center" wrapText="1"/>
      <protection/>
    </xf>
    <xf numFmtId="0" fontId="1" fillId="0" borderId="11" xfId="26" applyFont="1" applyBorder="1" applyAlignment="1">
      <alignment horizontal="center" vertical="center"/>
      <protection/>
    </xf>
    <xf numFmtId="0" fontId="1" fillId="0" borderId="11" xfId="26" applyFont="1" applyFill="1" applyBorder="1" applyAlignment="1">
      <alignment horizontal="distributed" vertical="center"/>
      <protection/>
    </xf>
    <xf numFmtId="0" fontId="1" fillId="0" borderId="0" xfId="26" applyFont="1" applyBorder="1" applyAlignment="1">
      <alignment horizontal="center" vertical="center"/>
      <protection/>
    </xf>
    <xf numFmtId="0" fontId="1" fillId="0" borderId="0" xfId="26" applyFont="1" applyBorder="1" applyAlignment="1">
      <alignment vertical="center" wrapText="1"/>
      <protection/>
    </xf>
    <xf numFmtId="0" fontId="1" fillId="0" borderId="8" xfId="26" applyFont="1" applyBorder="1" applyAlignment="1">
      <alignment horizontal="distributed" vertical="center"/>
      <protection/>
    </xf>
    <xf numFmtId="0" fontId="1" fillId="0" borderId="4" xfId="26" applyFont="1" applyBorder="1" applyAlignment="1">
      <alignment horizontal="distributed" vertical="center"/>
      <protection/>
    </xf>
    <xf numFmtId="0" fontId="1" fillId="0" borderId="0" xfId="26" applyFont="1" applyBorder="1" applyAlignment="1">
      <alignment horizontal="center" vertical="center" wrapText="1"/>
      <protection/>
    </xf>
    <xf numFmtId="0" fontId="1" fillId="0" borderId="0" xfId="26" applyFont="1" applyFill="1" applyBorder="1" applyAlignment="1">
      <alignment horizontal="distributed" vertical="center"/>
      <protection/>
    </xf>
    <xf numFmtId="0" fontId="1" fillId="0" borderId="0" xfId="26" applyFont="1" applyFill="1" applyBorder="1" applyAlignment="1">
      <alignment horizontal="center" vertical="center" wrapText="1"/>
      <protection/>
    </xf>
    <xf numFmtId="0" fontId="1" fillId="0" borderId="10" xfId="26" applyFont="1" applyBorder="1" applyAlignment="1">
      <alignment horizontal="center" vertical="center"/>
      <protection/>
    </xf>
    <xf numFmtId="41" fontId="1" fillId="0" borderId="8" xfId="17" applyNumberFormat="1" applyFont="1" applyBorder="1" applyAlignment="1">
      <alignment vertical="center"/>
    </xf>
    <xf numFmtId="41" fontId="1" fillId="0" borderId="0" xfId="17" applyNumberFormat="1" applyFont="1" applyBorder="1" applyAlignment="1">
      <alignment vertical="center"/>
    </xf>
    <xf numFmtId="41" fontId="1" fillId="0" borderId="10" xfId="17" applyNumberFormat="1" applyFont="1" applyBorder="1" applyAlignment="1">
      <alignment vertical="center"/>
    </xf>
    <xf numFmtId="0" fontId="1" fillId="0" borderId="8" xfId="26" applyFont="1" applyBorder="1" applyAlignment="1" quotePrefix="1">
      <alignment horizontal="left" vertical="center" indent="2"/>
      <protection/>
    </xf>
    <xf numFmtId="0" fontId="1" fillId="0" borderId="3" xfId="26" applyFont="1" applyBorder="1" applyAlignment="1" quotePrefix="1">
      <alignment horizontal="left" vertical="center" indent="2"/>
      <protection/>
    </xf>
    <xf numFmtId="0" fontId="8" fillId="0" borderId="3" xfId="26" applyFont="1" applyBorder="1" applyAlignment="1" quotePrefix="1">
      <alignment horizontal="left" vertical="center" indent="2"/>
      <protection/>
    </xf>
    <xf numFmtId="41" fontId="8" fillId="0" borderId="8" xfId="17" applyNumberFormat="1" applyFont="1" applyBorder="1" applyAlignment="1">
      <alignment vertical="center"/>
    </xf>
    <xf numFmtId="41" fontId="8" fillId="0" borderId="0" xfId="17" applyNumberFormat="1" applyFont="1" applyBorder="1" applyAlignment="1">
      <alignment vertical="center"/>
    </xf>
    <xf numFmtId="41" fontId="8" fillId="0" borderId="10" xfId="17" applyNumberFormat="1" applyFont="1" applyBorder="1" applyAlignment="1">
      <alignment vertical="center"/>
    </xf>
    <xf numFmtId="0" fontId="8" fillId="0" borderId="0" xfId="26" applyFont="1" applyBorder="1" applyAlignment="1">
      <alignment horizontal="center" vertical="center"/>
      <protection/>
    </xf>
    <xf numFmtId="0" fontId="8" fillId="0" borderId="0" xfId="26" applyFont="1" applyBorder="1" applyAlignment="1">
      <alignment vertical="center"/>
      <protection/>
    </xf>
    <xf numFmtId="0" fontId="8" fillId="0" borderId="0" xfId="26" applyFont="1" applyBorder="1" applyAlignment="1">
      <alignment vertical="center" wrapText="1"/>
      <protection/>
    </xf>
    <xf numFmtId="0" fontId="8" fillId="0" borderId="0" xfId="26" applyFont="1" applyAlignment="1">
      <alignment vertical="center"/>
      <protection/>
    </xf>
    <xf numFmtId="0" fontId="8" fillId="0" borderId="3" xfId="26" applyFont="1" applyBorder="1" applyAlignment="1">
      <alignment horizontal="distributed" vertical="center"/>
      <protection/>
    </xf>
    <xf numFmtId="41" fontId="8" fillId="0" borderId="8" xfId="17" applyNumberFormat="1" applyFont="1" applyFill="1" applyBorder="1" applyAlignment="1">
      <alignment vertical="center"/>
    </xf>
    <xf numFmtId="41" fontId="8" fillId="0" borderId="0" xfId="17" applyNumberFormat="1" applyFont="1" applyFill="1" applyBorder="1" applyAlignment="1">
      <alignment vertical="center"/>
    </xf>
    <xf numFmtId="41" fontId="8" fillId="0" borderId="10" xfId="17" applyNumberFormat="1" applyFont="1" applyFill="1" applyBorder="1" applyAlignment="1">
      <alignment vertical="center"/>
    </xf>
    <xf numFmtId="3" fontId="8" fillId="0" borderId="0" xfId="26" applyNumberFormat="1" applyFont="1" applyBorder="1" applyAlignment="1">
      <alignment vertical="center"/>
      <protection/>
    </xf>
    <xf numFmtId="180" fontId="8" fillId="0" borderId="0" xfId="26" applyNumberFormat="1" applyFont="1" applyBorder="1" applyAlignment="1">
      <alignment vertical="center"/>
      <protection/>
    </xf>
    <xf numFmtId="177" fontId="8" fillId="0" borderId="0" xfId="17" applyNumberFormat="1" applyFont="1" applyFill="1" applyBorder="1" applyAlignment="1">
      <alignment vertical="center"/>
    </xf>
    <xf numFmtId="0" fontId="1" fillId="0" borderId="3" xfId="26" applyFont="1" applyBorder="1" applyAlignment="1">
      <alignment horizontal="distributed" vertical="center"/>
      <protection/>
    </xf>
    <xf numFmtId="41" fontId="1" fillId="0" borderId="0" xfId="17" applyNumberFormat="1" applyFont="1" applyBorder="1" applyAlignment="1" applyProtection="1">
      <alignment horizontal="right" vertical="center"/>
      <protection locked="0"/>
    </xf>
    <xf numFmtId="41" fontId="1" fillId="0" borderId="0" xfId="17" applyNumberFormat="1" applyFont="1" applyFill="1" applyBorder="1" applyAlignment="1" applyProtection="1">
      <alignment horizontal="right" vertical="center"/>
      <protection locked="0"/>
    </xf>
    <xf numFmtId="41" fontId="1" fillId="0" borderId="10" xfId="17" applyNumberFormat="1" applyFont="1" applyFill="1" applyBorder="1" applyAlignment="1" applyProtection="1">
      <alignment horizontal="right" vertical="center"/>
      <protection locked="0"/>
    </xf>
    <xf numFmtId="3" fontId="1" fillId="0" borderId="0" xfId="26" applyNumberFormat="1" applyFont="1" applyBorder="1" applyAlignment="1">
      <alignment vertical="center"/>
      <protection/>
    </xf>
    <xf numFmtId="180" fontId="1" fillId="0" borderId="0" xfId="26" applyNumberFormat="1" applyFont="1" applyBorder="1" applyAlignment="1">
      <alignment vertical="center"/>
      <protection/>
    </xf>
    <xf numFmtId="177" fontId="1" fillId="0" borderId="10" xfId="17" applyNumberFormat="1" applyFont="1" applyFill="1" applyBorder="1" applyAlignment="1" applyProtection="1">
      <alignment horizontal="right" vertical="center"/>
      <protection locked="0"/>
    </xf>
    <xf numFmtId="177" fontId="1" fillId="0" borderId="0" xfId="17" applyNumberFormat="1" applyFont="1" applyFill="1" applyBorder="1" applyAlignment="1" applyProtection="1">
      <alignment horizontal="right" vertical="center"/>
      <protection locked="0"/>
    </xf>
    <xf numFmtId="185" fontId="1" fillId="0" borderId="0" xfId="17" applyNumberFormat="1" applyFont="1" applyFill="1" applyBorder="1" applyAlignment="1" applyProtection="1">
      <alignment horizontal="right" vertical="center"/>
      <protection locked="0"/>
    </xf>
    <xf numFmtId="185" fontId="1" fillId="0" borderId="10" xfId="17" applyNumberFormat="1" applyFont="1" applyFill="1" applyBorder="1" applyAlignment="1" applyProtection="1">
      <alignment horizontal="right" vertical="center"/>
      <protection locked="0"/>
    </xf>
    <xf numFmtId="41" fontId="1" fillId="0" borderId="13" xfId="17" applyNumberFormat="1" applyFont="1" applyBorder="1" applyAlignment="1" applyProtection="1">
      <alignment horizontal="right" vertical="center"/>
      <protection locked="0"/>
    </xf>
    <xf numFmtId="41" fontId="1" fillId="0" borderId="13" xfId="17" applyNumberFormat="1" applyFont="1" applyFill="1" applyBorder="1" applyAlignment="1" applyProtection="1">
      <alignment horizontal="right" vertical="center"/>
      <protection locked="0"/>
    </xf>
    <xf numFmtId="41" fontId="1" fillId="0" borderId="15" xfId="17" applyNumberFormat="1" applyFont="1" applyFill="1" applyBorder="1" applyAlignment="1" applyProtection="1">
      <alignment horizontal="right" vertical="center"/>
      <protection locked="0"/>
    </xf>
    <xf numFmtId="0" fontId="9" fillId="0" borderId="0" xfId="26" applyFont="1" applyAlignment="1">
      <alignment vertical="center"/>
      <protection/>
    </xf>
    <xf numFmtId="0" fontId="9" fillId="0" borderId="0" xfId="26" applyFont="1" applyBorder="1" applyAlignment="1">
      <alignment vertical="center"/>
      <protection/>
    </xf>
    <xf numFmtId="0" fontId="1" fillId="0" borderId="0" xfId="27" applyFont="1">
      <alignment/>
      <protection/>
    </xf>
    <xf numFmtId="0" fontId="7" fillId="0" borderId="0" xfId="27" applyFont="1">
      <alignment/>
      <protection/>
    </xf>
    <xf numFmtId="0" fontId="9" fillId="0" borderId="0" xfId="27" applyFont="1" applyAlignment="1">
      <alignment horizontal="right"/>
      <protection/>
    </xf>
    <xf numFmtId="0" fontId="1" fillId="0" borderId="3" xfId="27" applyFont="1" applyBorder="1" applyAlignment="1">
      <alignment horizontal="distributed" vertical="center"/>
      <protection/>
    </xf>
    <xf numFmtId="0" fontId="1" fillId="0" borderId="11" xfId="27" applyFont="1" applyBorder="1" applyAlignment="1">
      <alignment horizontal="distributed" vertical="center"/>
      <protection/>
    </xf>
    <xf numFmtId="0" fontId="8" fillId="0" borderId="0" xfId="27" applyFont="1">
      <alignment/>
      <protection/>
    </xf>
    <xf numFmtId="0" fontId="8" fillId="0" borderId="3" xfId="27" applyFont="1" applyBorder="1" applyAlignment="1">
      <alignment horizontal="distributed"/>
      <protection/>
    </xf>
    <xf numFmtId="41" fontId="8" fillId="0" borderId="4" xfId="27" applyNumberFormat="1" applyFont="1" applyBorder="1" applyAlignment="1">
      <alignment horizontal="right"/>
      <protection/>
    </xf>
    <xf numFmtId="41" fontId="8" fillId="0" borderId="5" xfId="27" applyNumberFormat="1" applyFont="1" applyBorder="1" applyAlignment="1">
      <alignment horizontal="right"/>
      <protection/>
    </xf>
    <xf numFmtId="41" fontId="8" fillId="0" borderId="7" xfId="27" applyNumberFormat="1" applyFont="1" applyBorder="1" applyAlignment="1">
      <alignment horizontal="right"/>
      <protection/>
    </xf>
    <xf numFmtId="41" fontId="8" fillId="0" borderId="8" xfId="27" applyNumberFormat="1" applyFont="1" applyBorder="1" applyAlignment="1">
      <alignment horizontal="right"/>
      <protection/>
    </xf>
    <xf numFmtId="41" fontId="8" fillId="0" borderId="0" xfId="27" applyNumberFormat="1" applyFont="1" applyBorder="1" applyAlignment="1">
      <alignment horizontal="right"/>
      <protection/>
    </xf>
    <xf numFmtId="41" fontId="8" fillId="0" borderId="10" xfId="27" applyNumberFormat="1" applyFont="1" applyBorder="1" applyAlignment="1">
      <alignment horizontal="right"/>
      <protection/>
    </xf>
    <xf numFmtId="0" fontId="8" fillId="0" borderId="8" xfId="27" applyFont="1" applyBorder="1" applyAlignment="1">
      <alignment horizontal="distributed"/>
      <protection/>
    </xf>
    <xf numFmtId="0" fontId="8" fillId="0" borderId="0" xfId="27" applyFont="1" applyBorder="1" applyAlignment="1">
      <alignment horizontal="distributed"/>
      <protection/>
    </xf>
    <xf numFmtId="0" fontId="8" fillId="0" borderId="10" xfId="27" applyFont="1" applyBorder="1" applyAlignment="1">
      <alignment horizontal="distributed"/>
      <protection/>
    </xf>
    <xf numFmtId="0" fontId="1" fillId="0" borderId="3" xfId="27" applyFont="1" applyBorder="1">
      <alignment/>
      <protection/>
    </xf>
    <xf numFmtId="0" fontId="1" fillId="0" borderId="8" xfId="27" applyFont="1" applyBorder="1">
      <alignment/>
      <protection/>
    </xf>
    <xf numFmtId="0" fontId="1" fillId="0" borderId="0" xfId="27" applyFont="1" applyBorder="1">
      <alignment/>
      <protection/>
    </xf>
    <xf numFmtId="41" fontId="1" fillId="0" borderId="0" xfId="27" applyNumberFormat="1" applyFont="1" applyBorder="1" applyAlignment="1">
      <alignment horizontal="right"/>
      <protection/>
    </xf>
    <xf numFmtId="41" fontId="1" fillId="0" borderId="10" xfId="27" applyNumberFormat="1" applyFont="1" applyBorder="1" applyAlignment="1">
      <alignment horizontal="right"/>
      <protection/>
    </xf>
    <xf numFmtId="176" fontId="1" fillId="0" borderId="8" xfId="17" applyNumberFormat="1" applyFont="1" applyBorder="1" applyAlignment="1">
      <alignment horizontal="right" vertical="center"/>
    </xf>
    <xf numFmtId="176" fontId="1" fillId="0" borderId="0" xfId="17" applyNumberFormat="1" applyFont="1" applyBorder="1" applyAlignment="1">
      <alignment horizontal="right" vertical="center"/>
    </xf>
    <xf numFmtId="176" fontId="1" fillId="0" borderId="10" xfId="17" applyNumberFormat="1" applyFont="1" applyBorder="1" applyAlignment="1">
      <alignment horizontal="right" vertical="center"/>
    </xf>
    <xf numFmtId="186" fontId="1" fillId="0" borderId="0" xfId="17" applyNumberFormat="1" applyFont="1" applyBorder="1" applyAlignment="1">
      <alignment horizontal="right" vertical="center"/>
    </xf>
    <xf numFmtId="176" fontId="1" fillId="0" borderId="8" xfId="17" applyNumberFormat="1" applyFont="1" applyBorder="1" applyAlignment="1">
      <alignment horizontal="distributed" vertical="center"/>
    </xf>
    <xf numFmtId="176" fontId="1" fillId="0" borderId="12" xfId="17" applyNumberFormat="1" applyFont="1" applyBorder="1" applyAlignment="1">
      <alignment horizontal="right" vertical="center"/>
    </xf>
    <xf numFmtId="176" fontId="1" fillId="0" borderId="13" xfId="17" applyNumberFormat="1" applyFont="1" applyBorder="1" applyAlignment="1">
      <alignment horizontal="right" vertical="center"/>
    </xf>
    <xf numFmtId="176" fontId="1" fillId="0" borderId="15" xfId="17" applyNumberFormat="1" applyFont="1" applyBorder="1" applyAlignment="1">
      <alignment horizontal="right" vertical="center"/>
    </xf>
    <xf numFmtId="38" fontId="7" fillId="0" borderId="0" xfId="17" applyFont="1" applyBorder="1" applyAlignment="1">
      <alignment vertical="center"/>
    </xf>
    <xf numFmtId="38" fontId="9" fillId="0" borderId="21" xfId="17" applyFont="1" applyBorder="1" applyAlignment="1">
      <alignment vertical="center"/>
    </xf>
    <xf numFmtId="38" fontId="1" fillId="0" borderId="21" xfId="17" applyFont="1" applyBorder="1" applyAlignment="1">
      <alignment vertical="center"/>
    </xf>
    <xf numFmtId="38" fontId="1" fillId="0" borderId="21" xfId="17" applyFont="1" applyBorder="1" applyAlignment="1">
      <alignment horizontal="right" vertical="center"/>
    </xf>
    <xf numFmtId="38" fontId="1" fillId="0" borderId="20" xfId="17" applyFont="1" applyBorder="1" applyAlignment="1">
      <alignment horizontal="distributed" vertical="center"/>
    </xf>
    <xf numFmtId="38" fontId="1" fillId="0" borderId="22" xfId="17" applyFont="1" applyBorder="1" applyAlignment="1">
      <alignment horizontal="right" vertical="center"/>
    </xf>
    <xf numFmtId="38" fontId="1" fillId="0" borderId="11" xfId="17" applyFont="1" applyBorder="1" applyAlignment="1">
      <alignment horizontal="distributed" vertical="center"/>
    </xf>
    <xf numFmtId="38" fontId="1" fillId="0" borderId="20" xfId="17" applyFont="1" applyBorder="1" applyAlignment="1">
      <alignment vertical="center"/>
    </xf>
    <xf numFmtId="38" fontId="1" fillId="0" borderId="4" xfId="17" applyFont="1" applyBorder="1" applyAlignment="1">
      <alignment vertical="center"/>
    </xf>
    <xf numFmtId="38" fontId="9" fillId="0" borderId="5" xfId="17" applyFont="1" applyBorder="1" applyAlignment="1">
      <alignment vertical="center"/>
    </xf>
    <xf numFmtId="38" fontId="9" fillId="0" borderId="5" xfId="17" applyFont="1" applyBorder="1" applyAlignment="1">
      <alignment horizontal="right" vertical="center"/>
    </xf>
    <xf numFmtId="41" fontId="8" fillId="0" borderId="8" xfId="17" applyNumberFormat="1" applyFont="1" applyBorder="1" applyAlignment="1">
      <alignment horizontal="right" vertical="center"/>
    </xf>
    <xf numFmtId="41" fontId="8" fillId="0" borderId="0" xfId="17" applyNumberFormat="1" applyFont="1" applyBorder="1" applyAlignment="1">
      <alignment horizontal="right" vertical="center"/>
    </xf>
    <xf numFmtId="41" fontId="8" fillId="0" borderId="10" xfId="17" applyNumberFormat="1" applyFont="1" applyBorder="1" applyAlignment="1">
      <alignment horizontal="right" vertical="center"/>
    </xf>
    <xf numFmtId="41" fontId="1" fillId="0" borderId="8" xfId="17" applyNumberFormat="1" applyFont="1" applyBorder="1" applyAlignment="1">
      <alignment horizontal="right" vertical="center"/>
    </xf>
    <xf numFmtId="41" fontId="1" fillId="0" borderId="0" xfId="17" applyNumberFormat="1" applyFont="1" applyBorder="1" applyAlignment="1">
      <alignment horizontal="right" vertical="center"/>
    </xf>
    <xf numFmtId="41" fontId="1" fillId="0" borderId="12" xfId="17" applyNumberFormat="1" applyFont="1" applyBorder="1" applyAlignment="1">
      <alignment horizontal="right" vertical="center"/>
    </xf>
    <xf numFmtId="41" fontId="1" fillId="0" borderId="13" xfId="17" applyNumberFormat="1" applyFont="1" applyBorder="1" applyAlignment="1">
      <alignment horizontal="right" vertical="center"/>
    </xf>
    <xf numFmtId="41" fontId="1" fillId="0" borderId="15" xfId="17" applyNumberFormat="1" applyFont="1" applyBorder="1" applyAlignment="1">
      <alignment vertical="center"/>
    </xf>
    <xf numFmtId="0" fontId="1" fillId="0" borderId="0" xfId="29" applyFont="1">
      <alignment/>
      <protection/>
    </xf>
    <xf numFmtId="0" fontId="7" fillId="0" borderId="0" xfId="29" applyFont="1">
      <alignment/>
      <protection/>
    </xf>
    <xf numFmtId="0" fontId="1" fillId="0" borderId="21" xfId="29" applyFont="1" applyBorder="1">
      <alignment/>
      <protection/>
    </xf>
    <xf numFmtId="0" fontId="1" fillId="0" borderId="18" xfId="29" applyFont="1" applyBorder="1" applyAlignment="1">
      <alignment horizontal="distributed"/>
      <protection/>
    </xf>
    <xf numFmtId="0" fontId="1" fillId="0" borderId="3" xfId="29" applyFont="1" applyBorder="1" applyAlignment="1">
      <alignment horizontal="distributed" vertical="top"/>
      <protection/>
    </xf>
    <xf numFmtId="0" fontId="1" fillId="0" borderId="20" xfId="29" applyFont="1" applyBorder="1" applyAlignment="1">
      <alignment horizontal="distributed" vertical="center"/>
      <protection/>
    </xf>
    <xf numFmtId="0" fontId="1" fillId="0" borderId="3" xfId="29" applyFont="1" applyBorder="1" applyAlignment="1">
      <alignment horizontal="left" vertical="center"/>
      <protection/>
    </xf>
    <xf numFmtId="0" fontId="1" fillId="0" borderId="20" xfId="29" applyFont="1" applyBorder="1" applyAlignment="1">
      <alignment horizontal="left" vertical="center"/>
      <protection/>
    </xf>
    <xf numFmtId="0" fontId="1" fillId="0" borderId="3" xfId="29" applyFont="1" applyBorder="1" applyAlignment="1">
      <alignment horizontal="center" vertical="center"/>
      <protection/>
    </xf>
    <xf numFmtId="0" fontId="1" fillId="0" borderId="3" xfId="29" applyFont="1" applyBorder="1" applyAlignment="1">
      <alignment horizontal="distributed" vertical="center"/>
      <protection/>
    </xf>
    <xf numFmtId="0" fontId="1" fillId="0" borderId="11" xfId="29" applyFont="1" applyBorder="1" applyAlignment="1">
      <alignment horizontal="distributed" vertical="top"/>
      <protection/>
    </xf>
    <xf numFmtId="0" fontId="1" fillId="0" borderId="11" xfId="29" applyFont="1" applyBorder="1" applyAlignment="1">
      <alignment horizontal="distributed" vertical="center"/>
      <protection/>
    </xf>
    <xf numFmtId="0" fontId="1" fillId="0" borderId="11" xfId="29" applyFont="1" applyBorder="1" applyAlignment="1">
      <alignment horizontal="right" vertical="center"/>
      <protection/>
    </xf>
    <xf numFmtId="41" fontId="1" fillId="0" borderId="4" xfId="29" applyNumberFormat="1" applyFont="1" applyBorder="1" applyAlignment="1">
      <alignment horizontal="right" vertical="center"/>
      <protection/>
    </xf>
    <xf numFmtId="41" fontId="1" fillId="0" borderId="5" xfId="29" applyNumberFormat="1" applyFont="1" applyBorder="1" applyAlignment="1">
      <alignment horizontal="right" vertical="center"/>
      <protection/>
    </xf>
    <xf numFmtId="41" fontId="1" fillId="0" borderId="7" xfId="29" applyNumberFormat="1" applyFont="1" applyBorder="1" applyAlignment="1">
      <alignment horizontal="right" vertical="center"/>
      <protection/>
    </xf>
    <xf numFmtId="0" fontId="1" fillId="0" borderId="3" xfId="29" applyFont="1" applyBorder="1" applyAlignment="1" quotePrefix="1">
      <alignment horizontal="center" vertical="center"/>
      <protection/>
    </xf>
    <xf numFmtId="41" fontId="1" fillId="0" borderId="8" xfId="29" applyNumberFormat="1" applyFont="1" applyBorder="1" applyAlignment="1">
      <alignment horizontal="right" vertical="center"/>
      <protection/>
    </xf>
    <xf numFmtId="41" fontId="1" fillId="0" borderId="0" xfId="29" applyNumberFormat="1" applyFont="1" applyBorder="1" applyAlignment="1">
      <alignment horizontal="right" vertical="center"/>
      <protection/>
    </xf>
    <xf numFmtId="41" fontId="1" fillId="0" borderId="10" xfId="29" applyNumberFormat="1" applyFont="1" applyBorder="1" applyAlignment="1">
      <alignment horizontal="right" vertical="center"/>
      <protection/>
    </xf>
    <xf numFmtId="0" fontId="8" fillId="0" borderId="10" xfId="29" applyFont="1" applyBorder="1">
      <alignment/>
      <protection/>
    </xf>
    <xf numFmtId="0" fontId="8" fillId="0" borderId="3" xfId="29" applyFont="1" applyBorder="1" applyAlignment="1" quotePrefix="1">
      <alignment horizontal="center" vertical="center"/>
      <protection/>
    </xf>
    <xf numFmtId="41" fontId="8" fillId="0" borderId="8" xfId="29" applyNumberFormat="1" applyFont="1" applyBorder="1" applyAlignment="1">
      <alignment horizontal="right" vertical="center"/>
      <protection/>
    </xf>
    <xf numFmtId="41" fontId="8" fillId="0" borderId="0" xfId="29" applyNumberFormat="1" applyFont="1" applyBorder="1" applyAlignment="1">
      <alignment horizontal="right" vertical="center"/>
      <protection/>
    </xf>
    <xf numFmtId="41" fontId="8" fillId="0" borderId="0" xfId="29" applyNumberFormat="1" applyFont="1" applyFill="1" applyBorder="1" applyAlignment="1">
      <alignment horizontal="right" vertical="center"/>
      <protection/>
    </xf>
    <xf numFmtId="41" fontId="8" fillId="0" borderId="10" xfId="29" applyNumberFormat="1" applyFont="1" applyBorder="1" applyAlignment="1">
      <alignment horizontal="right" vertical="center"/>
      <protection/>
    </xf>
    <xf numFmtId="0" fontId="8" fillId="0" borderId="0" xfId="29" applyFont="1">
      <alignment/>
      <protection/>
    </xf>
    <xf numFmtId="0" fontId="1" fillId="0" borderId="0" xfId="29" applyFont="1" applyBorder="1">
      <alignment/>
      <protection/>
    </xf>
    <xf numFmtId="0" fontId="16" fillId="0" borderId="3" xfId="29" applyFont="1" applyBorder="1" applyAlignment="1">
      <alignment horizontal="right" vertical="center"/>
      <protection/>
    </xf>
    <xf numFmtId="41" fontId="16" fillId="0" borderId="8" xfId="29" applyNumberFormat="1" applyFont="1" applyBorder="1" applyAlignment="1">
      <alignment horizontal="right" vertical="center"/>
      <protection/>
    </xf>
    <xf numFmtId="41" fontId="16" fillId="0" borderId="0" xfId="29" applyNumberFormat="1" applyFont="1" applyBorder="1" applyAlignment="1">
      <alignment horizontal="right" vertical="center"/>
      <protection/>
    </xf>
    <xf numFmtId="41" fontId="16" fillId="0" borderId="10" xfId="29" applyNumberFormat="1" applyFont="1" applyBorder="1" applyAlignment="1">
      <alignment horizontal="right" vertical="center"/>
      <protection/>
    </xf>
    <xf numFmtId="41" fontId="1" fillId="0" borderId="0" xfId="29" applyNumberFormat="1" applyFont="1" applyFill="1" applyBorder="1" applyAlignment="1">
      <alignment horizontal="right" vertical="center"/>
      <protection/>
    </xf>
    <xf numFmtId="177" fontId="1" fillId="0" borderId="0" xfId="29" applyNumberFormat="1" applyFont="1" applyBorder="1" applyAlignment="1">
      <alignment horizontal="right" vertical="center"/>
      <protection/>
    </xf>
    <xf numFmtId="0" fontId="1" fillId="0" borderId="3" xfId="29" applyFont="1" applyBorder="1" applyAlignment="1">
      <alignment horizontal="right" vertical="center"/>
      <protection/>
    </xf>
    <xf numFmtId="41" fontId="1" fillId="0" borderId="12" xfId="29" applyNumberFormat="1" applyFont="1" applyBorder="1" applyAlignment="1">
      <alignment horizontal="right" vertical="center"/>
      <protection/>
    </xf>
    <xf numFmtId="41" fontId="1" fillId="0" borderId="13" xfId="29" applyNumberFormat="1" applyFont="1" applyBorder="1" applyAlignment="1">
      <alignment horizontal="right" vertical="center"/>
      <protection/>
    </xf>
    <xf numFmtId="41" fontId="1" fillId="0" borderId="15" xfId="29" applyNumberFormat="1" applyFont="1" applyBorder="1" applyAlignment="1">
      <alignment horizontal="right" vertical="center"/>
      <protection/>
    </xf>
    <xf numFmtId="0" fontId="1" fillId="0" borderId="0" xfId="29" applyFont="1" applyBorder="1" applyAlignment="1">
      <alignment vertical="center"/>
      <protection/>
    </xf>
    <xf numFmtId="0" fontId="1" fillId="0" borderId="0" xfId="29" applyFont="1" applyBorder="1" applyAlignment="1">
      <alignment horizontal="right" vertical="center"/>
      <protection/>
    </xf>
    <xf numFmtId="0" fontId="1" fillId="0" borderId="0" xfId="30" applyFont="1" applyFill="1" applyAlignment="1">
      <alignment vertical="center"/>
      <protection/>
    </xf>
    <xf numFmtId="0" fontId="7" fillId="0" borderId="0" xfId="30" applyFont="1" applyFill="1" applyAlignment="1">
      <alignment vertical="center"/>
      <protection/>
    </xf>
    <xf numFmtId="0" fontId="1" fillId="0" borderId="0" xfId="30" applyFont="1" applyFill="1" applyAlignment="1">
      <alignment horizontal="right" vertical="center"/>
      <protection/>
    </xf>
    <xf numFmtId="0" fontId="1" fillId="0" borderId="1" xfId="30" applyFont="1" applyFill="1" applyBorder="1" applyAlignment="1">
      <alignment horizontal="distributed" vertical="center"/>
      <protection/>
    </xf>
    <xf numFmtId="0" fontId="8" fillId="0" borderId="0" xfId="30" applyFont="1" applyFill="1" applyAlignment="1">
      <alignment vertical="center"/>
      <protection/>
    </xf>
    <xf numFmtId="189" fontId="8" fillId="0" borderId="4" xfId="30" applyNumberFormat="1" applyFont="1" applyFill="1" applyBorder="1" applyAlignment="1">
      <alignment vertical="center"/>
      <protection/>
    </xf>
    <xf numFmtId="189" fontId="8" fillId="0" borderId="5" xfId="30" applyNumberFormat="1" applyFont="1" applyFill="1" applyBorder="1" applyAlignment="1">
      <alignment vertical="center"/>
      <protection/>
    </xf>
    <xf numFmtId="189" fontId="8" fillId="0" borderId="7" xfId="30" applyNumberFormat="1" applyFont="1" applyFill="1" applyBorder="1" applyAlignment="1">
      <alignment vertical="center"/>
      <protection/>
    </xf>
    <xf numFmtId="0" fontId="1" fillId="0" borderId="8" xfId="30" applyFont="1" applyFill="1" applyBorder="1" applyAlignment="1">
      <alignment vertical="center"/>
      <protection/>
    </xf>
    <xf numFmtId="0" fontId="1" fillId="0" borderId="0" xfId="30" applyFont="1" applyFill="1" applyBorder="1" applyAlignment="1">
      <alignment vertical="center"/>
      <protection/>
    </xf>
    <xf numFmtId="0" fontId="1" fillId="0" borderId="10" xfId="30" applyFont="1" applyFill="1" applyBorder="1" applyAlignment="1">
      <alignment horizontal="center" vertical="center"/>
      <protection/>
    </xf>
    <xf numFmtId="189" fontId="1" fillId="0" borderId="0" xfId="30" applyNumberFormat="1" applyFont="1" applyFill="1" applyBorder="1" applyAlignment="1">
      <alignment vertical="center"/>
      <protection/>
    </xf>
    <xf numFmtId="189" fontId="1" fillId="0" borderId="10" xfId="30" applyNumberFormat="1" applyFont="1" applyFill="1" applyBorder="1" applyAlignment="1">
      <alignment vertical="center"/>
      <protection/>
    </xf>
    <xf numFmtId="0" fontId="1" fillId="0" borderId="10" xfId="30" applyFont="1" applyFill="1" applyBorder="1" applyAlignment="1">
      <alignment horizontal="distributed" vertical="center"/>
      <protection/>
    </xf>
    <xf numFmtId="189" fontId="1" fillId="0" borderId="8" xfId="30" applyNumberFormat="1" applyFont="1" applyFill="1" applyBorder="1" applyAlignment="1">
      <alignment vertical="center"/>
      <protection/>
    </xf>
    <xf numFmtId="187" fontId="1" fillId="0" borderId="0" xfId="30" applyNumberFormat="1" applyFont="1" applyFill="1" applyBorder="1" applyAlignment="1">
      <alignment vertical="center"/>
      <protection/>
    </xf>
    <xf numFmtId="187" fontId="1" fillId="0" borderId="10" xfId="30" applyNumberFormat="1" applyFont="1" applyFill="1" applyBorder="1" applyAlignment="1">
      <alignment horizontal="distributed" vertical="center"/>
      <protection/>
    </xf>
    <xf numFmtId="187" fontId="1" fillId="0" borderId="10" xfId="30" applyNumberFormat="1" applyFont="1" applyFill="1" applyBorder="1" applyAlignment="1">
      <alignment horizontal="center" vertical="center"/>
      <protection/>
    </xf>
    <xf numFmtId="0" fontId="1" fillId="0" borderId="12" xfId="30" applyFont="1" applyFill="1" applyBorder="1" applyAlignment="1">
      <alignment vertical="center"/>
      <protection/>
    </xf>
    <xf numFmtId="0" fontId="1" fillId="0" borderId="13" xfId="30" applyFont="1" applyFill="1" applyBorder="1" applyAlignment="1">
      <alignment vertical="center"/>
      <protection/>
    </xf>
    <xf numFmtId="0" fontId="1" fillId="0" borderId="15" xfId="30" applyFont="1" applyFill="1" applyBorder="1" applyAlignment="1">
      <alignment horizontal="distributed" vertical="center"/>
      <protection/>
    </xf>
    <xf numFmtId="189" fontId="1" fillId="0" borderId="12" xfId="30" applyNumberFormat="1" applyFont="1" applyFill="1" applyBorder="1" applyAlignment="1">
      <alignment vertical="center"/>
      <protection/>
    </xf>
    <xf numFmtId="189" fontId="1" fillId="0" borderId="13" xfId="30" applyNumberFormat="1" applyFont="1" applyFill="1" applyBorder="1" applyAlignment="1">
      <alignment vertical="center"/>
      <protection/>
    </xf>
    <xf numFmtId="189" fontId="1" fillId="0" borderId="15" xfId="30" applyNumberFormat="1" applyFont="1" applyFill="1" applyBorder="1" applyAlignment="1">
      <alignment vertical="center"/>
      <protection/>
    </xf>
    <xf numFmtId="0" fontId="1" fillId="0" borderId="0" xfId="30" applyFont="1" applyFill="1" applyAlignment="1">
      <alignment horizontal="distributed" vertical="center"/>
      <protection/>
    </xf>
    <xf numFmtId="0" fontId="1" fillId="0" borderId="0" xfId="31" applyFont="1">
      <alignment/>
      <protection/>
    </xf>
    <xf numFmtId="0" fontId="7" fillId="0" borderId="0" xfId="31" applyFont="1">
      <alignment/>
      <protection/>
    </xf>
    <xf numFmtId="41" fontId="1" fillId="0" borderId="0" xfId="31" applyNumberFormat="1" applyFont="1">
      <alignment/>
      <protection/>
    </xf>
    <xf numFmtId="0" fontId="1" fillId="0" borderId="0" xfId="31" applyFont="1" applyAlignment="1">
      <alignment horizontal="right"/>
      <protection/>
    </xf>
    <xf numFmtId="0" fontId="1" fillId="0" borderId="0" xfId="31" applyFont="1" applyBorder="1">
      <alignment/>
      <protection/>
    </xf>
    <xf numFmtId="0" fontId="1" fillId="0" borderId="1" xfId="31" applyFont="1" applyBorder="1" applyAlignment="1">
      <alignment horizontal="center" vertical="center"/>
      <protection/>
    </xf>
    <xf numFmtId="0" fontId="1" fillId="0" borderId="1" xfId="31" applyFont="1" applyBorder="1" applyAlignment="1">
      <alignment horizontal="center" vertical="center" wrapText="1"/>
      <protection/>
    </xf>
    <xf numFmtId="0" fontId="1" fillId="0" borderId="1" xfId="31" applyNumberFormat="1" applyFont="1" applyBorder="1" applyAlignment="1">
      <alignment horizontal="center" vertical="center" wrapText="1"/>
      <protection/>
    </xf>
    <xf numFmtId="0" fontId="1" fillId="0" borderId="1" xfId="31" applyFont="1" applyBorder="1" applyAlignment="1">
      <alignment horizontal="distributed" vertical="center" wrapText="1"/>
      <protection/>
    </xf>
    <xf numFmtId="0" fontId="1" fillId="0" borderId="4" xfId="31" applyFont="1" applyBorder="1" applyAlignment="1">
      <alignment horizontal="center"/>
      <protection/>
    </xf>
    <xf numFmtId="0" fontId="1" fillId="0" borderId="7" xfId="31" applyFont="1" applyBorder="1">
      <alignment/>
      <protection/>
    </xf>
    <xf numFmtId="41" fontId="1" fillId="0" borderId="4" xfId="31" applyNumberFormat="1" applyFont="1" applyBorder="1">
      <alignment/>
      <protection/>
    </xf>
    <xf numFmtId="41" fontId="1" fillId="0" borderId="5" xfId="31" applyNumberFormat="1" applyFont="1" applyBorder="1">
      <alignment/>
      <protection/>
    </xf>
    <xf numFmtId="41" fontId="1" fillId="0" borderId="7" xfId="31" applyNumberFormat="1" applyFont="1" applyBorder="1">
      <alignment/>
      <protection/>
    </xf>
    <xf numFmtId="0" fontId="1" fillId="0" borderId="8" xfId="31" applyFont="1" applyBorder="1" applyAlignment="1">
      <alignment horizontal="distributed" vertical="center"/>
      <protection/>
    </xf>
    <xf numFmtId="0" fontId="14" fillId="0" borderId="10" xfId="31" applyFont="1" applyBorder="1" applyAlignment="1">
      <alignment horizontal="distributed" vertical="center"/>
      <protection/>
    </xf>
    <xf numFmtId="41" fontId="1" fillId="0" borderId="8" xfId="31" applyNumberFormat="1" applyFont="1" applyBorder="1" applyAlignment="1">
      <alignment/>
      <protection/>
    </xf>
    <xf numFmtId="41" fontId="1" fillId="0" borderId="0" xfId="31" applyNumberFormat="1" applyFont="1" applyBorder="1" applyAlignment="1">
      <alignment/>
      <protection/>
    </xf>
    <xf numFmtId="41" fontId="1" fillId="0" borderId="10" xfId="31" applyNumberFormat="1" applyFont="1" applyBorder="1" applyAlignment="1">
      <alignment/>
      <protection/>
    </xf>
    <xf numFmtId="192" fontId="1" fillId="0" borderId="0" xfId="31" applyNumberFormat="1" applyFont="1" applyBorder="1" applyAlignment="1">
      <alignment/>
      <protection/>
    </xf>
    <xf numFmtId="0" fontId="1" fillId="0" borderId="8" xfId="31" applyFont="1" applyBorder="1" applyAlignment="1" quotePrefix="1">
      <alignment horizontal="left" vertical="center" indent="9"/>
      <protection/>
    </xf>
    <xf numFmtId="0" fontId="14" fillId="0" borderId="10" xfId="31" applyFont="1" applyBorder="1" applyAlignment="1">
      <alignment horizontal="left" indent="9"/>
      <protection/>
    </xf>
    <xf numFmtId="0" fontId="8" fillId="0" borderId="0" xfId="31" applyFont="1" applyFill="1" applyBorder="1">
      <alignment/>
      <protection/>
    </xf>
    <xf numFmtId="41" fontId="8" fillId="0" borderId="8" xfId="31" applyNumberFormat="1" applyFont="1" applyFill="1" applyBorder="1" applyAlignment="1">
      <alignment/>
      <protection/>
    </xf>
    <xf numFmtId="41" fontId="8" fillId="0" borderId="0" xfId="31" applyNumberFormat="1" applyFont="1" applyFill="1" applyBorder="1" applyAlignment="1">
      <alignment/>
      <protection/>
    </xf>
    <xf numFmtId="41" fontId="8" fillId="0" borderId="10" xfId="31" applyNumberFormat="1" applyFont="1" applyFill="1" applyBorder="1" applyAlignment="1">
      <alignment/>
      <protection/>
    </xf>
    <xf numFmtId="0" fontId="8" fillId="0" borderId="0" xfId="31" applyFont="1" applyFill="1">
      <alignment/>
      <protection/>
    </xf>
    <xf numFmtId="0" fontId="1" fillId="0" borderId="8" xfId="31" applyFont="1" applyBorder="1" applyAlignment="1">
      <alignment horizontal="center"/>
      <protection/>
    </xf>
    <xf numFmtId="0" fontId="1" fillId="0" borderId="10" xfId="31" applyFont="1" applyBorder="1" quotePrefix="1">
      <alignment/>
      <protection/>
    </xf>
    <xf numFmtId="0" fontId="8" fillId="0" borderId="8" xfId="31" applyFont="1" applyFill="1" applyBorder="1" applyAlignment="1">
      <alignment horizontal="center"/>
      <protection/>
    </xf>
    <xf numFmtId="0" fontId="8" fillId="0" borderId="10" xfId="31" applyFont="1" applyFill="1" applyBorder="1" applyAlignment="1">
      <alignment horizontal="distributed"/>
      <protection/>
    </xf>
    <xf numFmtId="0" fontId="8" fillId="0" borderId="0" xfId="31" applyFont="1" applyBorder="1">
      <alignment/>
      <protection/>
    </xf>
    <xf numFmtId="0" fontId="8" fillId="0" borderId="8" xfId="31" applyFont="1" applyBorder="1" applyAlignment="1">
      <alignment horizontal="center"/>
      <protection/>
    </xf>
    <xf numFmtId="0" fontId="8" fillId="0" borderId="10" xfId="31" applyFont="1" applyBorder="1" applyAlignment="1">
      <alignment horizontal="distributed"/>
      <protection/>
    </xf>
    <xf numFmtId="41" fontId="8" fillId="0" borderId="8" xfId="31" applyNumberFormat="1" applyFont="1" applyBorder="1" applyAlignment="1">
      <alignment/>
      <protection/>
    </xf>
    <xf numFmtId="41" fontId="8" fillId="0" borderId="0" xfId="31" applyNumberFormat="1" applyFont="1" applyBorder="1" applyAlignment="1">
      <alignment/>
      <protection/>
    </xf>
    <xf numFmtId="41" fontId="8" fillId="0" borderId="0" xfId="31" applyNumberFormat="1" applyFont="1" applyAlignment="1">
      <alignment/>
      <protection/>
    </xf>
    <xf numFmtId="41" fontId="8" fillId="0" borderId="10" xfId="31" applyNumberFormat="1" applyFont="1" applyBorder="1" applyAlignment="1">
      <alignment/>
      <protection/>
    </xf>
    <xf numFmtId="0" fontId="8" fillId="0" borderId="0" xfId="31" applyFont="1">
      <alignment/>
      <protection/>
    </xf>
    <xf numFmtId="0" fontId="1" fillId="0" borderId="10" xfId="31" applyFont="1" applyBorder="1" applyAlignment="1">
      <alignment horizontal="distributed"/>
      <protection/>
    </xf>
    <xf numFmtId="41" fontId="1" fillId="0" borderId="8" xfId="17" applyNumberFormat="1" applyFont="1" applyFill="1" applyBorder="1" applyAlignment="1">
      <alignment horizontal="right"/>
    </xf>
    <xf numFmtId="41" fontId="1" fillId="0" borderId="0" xfId="17" applyNumberFormat="1" applyFont="1" applyFill="1" applyBorder="1" applyAlignment="1">
      <alignment horizontal="right"/>
    </xf>
    <xf numFmtId="41" fontId="1" fillId="0" borderId="0" xfId="17" applyNumberFormat="1" applyFont="1" applyAlignment="1">
      <alignment/>
    </xf>
    <xf numFmtId="41" fontId="1" fillId="0" borderId="10" xfId="17" applyNumberFormat="1" applyFont="1" applyFill="1" applyBorder="1" applyAlignment="1">
      <alignment horizontal="right"/>
    </xf>
    <xf numFmtId="0" fontId="1" fillId="0" borderId="10" xfId="31" applyFont="1" applyBorder="1">
      <alignment/>
      <protection/>
    </xf>
    <xf numFmtId="41" fontId="1" fillId="0" borderId="0" xfId="31" applyNumberFormat="1" applyFont="1" applyAlignment="1">
      <alignment/>
      <protection/>
    </xf>
    <xf numFmtId="0" fontId="8" fillId="0" borderId="10" xfId="31" applyFont="1" applyFill="1" applyBorder="1" applyAlignment="1">
      <alignment/>
      <protection/>
    </xf>
    <xf numFmtId="41" fontId="8" fillId="0" borderId="0" xfId="17" applyNumberFormat="1" applyFont="1" applyFill="1" applyBorder="1" applyAlignment="1">
      <alignment horizontal="right"/>
    </xf>
    <xf numFmtId="41" fontId="8" fillId="0" borderId="10" xfId="17" applyNumberFormat="1" applyFont="1" applyFill="1" applyBorder="1" applyAlignment="1">
      <alignment horizontal="right"/>
    </xf>
    <xf numFmtId="0" fontId="1" fillId="0" borderId="10" xfId="31" applyFont="1" applyBorder="1" applyAlignment="1">
      <alignment/>
      <protection/>
    </xf>
    <xf numFmtId="0" fontId="1" fillId="0" borderId="12" xfId="31" applyFont="1" applyBorder="1" applyAlignment="1">
      <alignment horizontal="center"/>
      <protection/>
    </xf>
    <xf numFmtId="0" fontId="1" fillId="0" borderId="15" xfId="31" applyFont="1" applyBorder="1" applyAlignment="1">
      <alignment/>
      <protection/>
    </xf>
    <xf numFmtId="41" fontId="1" fillId="0" borderId="12" xfId="17" applyNumberFormat="1" applyFont="1" applyFill="1" applyBorder="1" applyAlignment="1">
      <alignment horizontal="right"/>
    </xf>
    <xf numFmtId="41" fontId="1" fillId="0" borderId="13" xfId="17" applyNumberFormat="1" applyFont="1" applyFill="1" applyBorder="1" applyAlignment="1">
      <alignment horizontal="right"/>
    </xf>
    <xf numFmtId="41" fontId="1" fillId="0" borderId="13" xfId="31" applyNumberFormat="1" applyFont="1" applyBorder="1" applyAlignment="1">
      <alignment/>
      <protection/>
    </xf>
    <xf numFmtId="41" fontId="1" fillId="0" borderId="15" xfId="17" applyNumberFormat="1" applyFont="1" applyFill="1" applyBorder="1" applyAlignment="1">
      <alignment horizontal="right"/>
    </xf>
    <xf numFmtId="0" fontId="1" fillId="0" borderId="0" xfId="32" applyFont="1" applyFill="1" applyAlignment="1">
      <alignment horizontal="center"/>
      <protection/>
    </xf>
    <xf numFmtId="0" fontId="7" fillId="0" borderId="0" xfId="32" applyFont="1" applyFill="1">
      <alignment/>
      <protection/>
    </xf>
    <xf numFmtId="0" fontId="1" fillId="0" borderId="0" xfId="32" applyFont="1" applyFill="1">
      <alignment/>
      <protection/>
    </xf>
    <xf numFmtId="0" fontId="1" fillId="0" borderId="0" xfId="32" applyFont="1" applyFill="1" applyAlignment="1">
      <alignment horizontal="right"/>
      <protection/>
    </xf>
    <xf numFmtId="0" fontId="1" fillId="0" borderId="3" xfId="32" applyFont="1" applyFill="1" applyBorder="1" applyAlignment="1">
      <alignment horizontal="center" vertical="center"/>
      <protection/>
    </xf>
    <xf numFmtId="0" fontId="1" fillId="0" borderId="11" xfId="32" applyFont="1" applyFill="1" applyBorder="1" applyAlignment="1">
      <alignment horizontal="center" vertical="center"/>
      <protection/>
    </xf>
    <xf numFmtId="0" fontId="1" fillId="0" borderId="20" xfId="32" applyFont="1" applyFill="1" applyBorder="1" applyAlignment="1">
      <alignment horizontal="distributed" vertical="center"/>
      <protection/>
    </xf>
    <xf numFmtId="0" fontId="1" fillId="0" borderId="3" xfId="32" applyFont="1" applyFill="1" applyBorder="1" applyAlignment="1">
      <alignment horizontal="distributed"/>
      <protection/>
    </xf>
    <xf numFmtId="0" fontId="1" fillId="0" borderId="11" xfId="32" applyFont="1" applyFill="1" applyBorder="1" applyAlignment="1">
      <alignment horizontal="distributed" vertical="center"/>
      <protection/>
    </xf>
    <xf numFmtId="0" fontId="1" fillId="0" borderId="11" xfId="32" applyFont="1" applyFill="1" applyBorder="1" applyAlignment="1">
      <alignment horizontal="center" vertical="center" wrapText="1"/>
      <protection/>
    </xf>
    <xf numFmtId="38" fontId="1" fillId="0" borderId="11" xfId="17" applyFont="1" applyFill="1" applyBorder="1" applyAlignment="1">
      <alignment horizontal="distributed" vertical="center" wrapText="1"/>
    </xf>
    <xf numFmtId="0" fontId="1" fillId="0" borderId="20" xfId="32" applyFont="1" applyFill="1" applyBorder="1" applyAlignment="1">
      <alignment horizontal="center" vertical="center"/>
      <protection/>
    </xf>
    <xf numFmtId="0" fontId="1" fillId="0" borderId="0" xfId="32" applyFont="1" applyFill="1" applyBorder="1" applyAlignment="1">
      <alignment horizontal="center"/>
      <protection/>
    </xf>
    <xf numFmtId="0" fontId="1" fillId="0" borderId="0" xfId="32" applyFont="1" applyFill="1" applyBorder="1" applyAlignment="1">
      <alignment horizontal="distributed"/>
      <protection/>
    </xf>
    <xf numFmtId="0" fontId="1" fillId="0" borderId="0" xfId="32" applyFont="1" applyFill="1" applyBorder="1" applyAlignment="1">
      <alignment horizontal="center" wrapText="1"/>
      <protection/>
    </xf>
    <xf numFmtId="38" fontId="1" fillId="0" borderId="0" xfId="17" applyFont="1" applyFill="1" applyBorder="1" applyAlignment="1">
      <alignment horizontal="distributed" wrapText="1"/>
    </xf>
    <xf numFmtId="0" fontId="1" fillId="0" borderId="5" xfId="32" applyFont="1" applyFill="1" applyBorder="1" applyAlignment="1">
      <alignment horizontal="distributed"/>
      <protection/>
    </xf>
    <xf numFmtId="0" fontId="1" fillId="0" borderId="5" xfId="32" applyFont="1" applyFill="1" applyBorder="1" applyAlignment="1">
      <alignment horizontal="center"/>
      <protection/>
    </xf>
    <xf numFmtId="0" fontId="1" fillId="0" borderId="0" xfId="32" applyFont="1" applyFill="1" applyBorder="1" applyAlignment="1">
      <alignment horizontal="distributed" wrapText="1"/>
      <protection/>
    </xf>
    <xf numFmtId="0" fontId="1" fillId="0" borderId="10" xfId="32" applyFont="1" applyFill="1" applyBorder="1" applyAlignment="1">
      <alignment horizontal="distributed"/>
      <protection/>
    </xf>
    <xf numFmtId="0" fontId="1" fillId="0" borderId="3" xfId="32" applyFont="1" applyFill="1" applyBorder="1" applyAlignment="1">
      <alignment horizontal="distributed" vertical="center"/>
      <protection/>
    </xf>
    <xf numFmtId="41" fontId="1" fillId="0" borderId="8" xfId="17" applyNumberFormat="1" applyFont="1" applyFill="1" applyBorder="1" applyAlignment="1">
      <alignment/>
    </xf>
    <xf numFmtId="41" fontId="1" fillId="0" borderId="0" xfId="32" applyNumberFormat="1" applyFont="1" applyFill="1" applyBorder="1" applyAlignment="1">
      <alignment/>
      <protection/>
    </xf>
    <xf numFmtId="41" fontId="1" fillId="0" borderId="10" xfId="32" applyNumberFormat="1" applyFont="1" applyFill="1" applyBorder="1" applyAlignment="1">
      <alignment/>
      <protection/>
    </xf>
    <xf numFmtId="192" fontId="1" fillId="0" borderId="8" xfId="17" applyNumberFormat="1" applyFont="1" applyFill="1" applyBorder="1" applyAlignment="1">
      <alignment/>
    </xf>
    <xf numFmtId="192" fontId="1" fillId="0" borderId="0" xfId="32" applyNumberFormat="1" applyFont="1" applyFill="1" applyBorder="1" applyAlignment="1">
      <alignment/>
      <protection/>
    </xf>
    <xf numFmtId="192" fontId="1" fillId="0" borderId="10" xfId="32" applyNumberFormat="1" applyFont="1" applyFill="1" applyBorder="1" applyAlignment="1">
      <alignment/>
      <protection/>
    </xf>
    <xf numFmtId="0" fontId="8" fillId="0" borderId="0" xfId="32" applyFont="1" applyFill="1" applyAlignment="1">
      <alignment horizontal="center"/>
      <protection/>
    </xf>
    <xf numFmtId="0" fontId="8" fillId="0" borderId="3" xfId="32" applyFont="1" applyFill="1" applyBorder="1" applyAlignment="1" quotePrefix="1">
      <alignment horizontal="left" vertical="center"/>
      <protection/>
    </xf>
    <xf numFmtId="41" fontId="8" fillId="0" borderId="8" xfId="17" applyNumberFormat="1" applyFont="1" applyFill="1" applyBorder="1" applyAlignment="1">
      <alignment/>
    </xf>
    <xf numFmtId="41" fontId="8" fillId="0" borderId="0" xfId="17" applyNumberFormat="1" applyFont="1" applyFill="1" applyBorder="1" applyAlignment="1">
      <alignment/>
    </xf>
    <xf numFmtId="41" fontId="8" fillId="0" borderId="10" xfId="17" applyNumberFormat="1" applyFont="1" applyFill="1" applyBorder="1" applyAlignment="1">
      <alignment/>
    </xf>
    <xf numFmtId="0" fontId="8" fillId="0" borderId="0" xfId="32" applyFont="1" applyFill="1">
      <alignment/>
      <protection/>
    </xf>
    <xf numFmtId="0" fontId="16" fillId="0" borderId="0" xfId="32" applyFont="1" applyFill="1" applyAlignment="1">
      <alignment horizontal="center"/>
      <protection/>
    </xf>
    <xf numFmtId="0" fontId="16" fillId="0" borderId="3" xfId="32" applyFont="1" applyFill="1" applyBorder="1" applyAlignment="1">
      <alignment horizontal="distributed" vertical="center"/>
      <protection/>
    </xf>
    <xf numFmtId="41" fontId="16" fillId="0" borderId="8" xfId="17" applyNumberFormat="1" applyFont="1" applyFill="1" applyBorder="1" applyAlignment="1">
      <alignment/>
    </xf>
    <xf numFmtId="41" fontId="16" fillId="0" borderId="0" xfId="17" applyNumberFormat="1" applyFont="1" applyFill="1" applyBorder="1" applyAlignment="1">
      <alignment/>
    </xf>
    <xf numFmtId="41" fontId="16" fillId="0" borderId="0" xfId="17" applyNumberFormat="1" applyFont="1" applyFill="1" applyBorder="1" applyAlignment="1">
      <alignment horizontal="right"/>
    </xf>
    <xf numFmtId="41" fontId="16" fillId="0" borderId="10" xfId="17" applyNumberFormat="1" applyFont="1" applyFill="1" applyBorder="1" applyAlignment="1">
      <alignment/>
    </xf>
    <xf numFmtId="0" fontId="16" fillId="0" borderId="0" xfId="32" applyFont="1" applyFill="1">
      <alignment/>
      <protection/>
    </xf>
    <xf numFmtId="0" fontId="8" fillId="0" borderId="3" xfId="32" applyFont="1" applyFill="1" applyBorder="1" applyAlignment="1">
      <alignment horizontal="distributed" vertical="center"/>
      <protection/>
    </xf>
    <xf numFmtId="177" fontId="8" fillId="0" borderId="0" xfId="17" applyNumberFormat="1" applyFont="1" applyFill="1" applyBorder="1" applyAlignment="1">
      <alignment/>
    </xf>
    <xf numFmtId="0" fontId="1" fillId="0" borderId="3" xfId="32" applyFont="1" applyFill="1" applyBorder="1" applyAlignment="1">
      <alignment horizontal="center"/>
      <protection/>
    </xf>
    <xf numFmtId="41" fontId="16" fillId="0" borderId="8" xfId="32" applyNumberFormat="1" applyFont="1" applyFill="1" applyBorder="1" applyAlignment="1">
      <alignment/>
      <protection/>
    </xf>
    <xf numFmtId="41" fontId="16" fillId="0" borderId="0" xfId="32" applyNumberFormat="1" applyFont="1" applyFill="1" applyBorder="1" applyAlignment="1">
      <alignment/>
      <protection/>
    </xf>
    <xf numFmtId="41" fontId="16" fillId="0" borderId="0" xfId="32" applyNumberFormat="1" applyFont="1" applyFill="1" applyBorder="1" applyAlignment="1">
      <alignment horizontal="right"/>
      <protection/>
    </xf>
    <xf numFmtId="41" fontId="16" fillId="0" borderId="10" xfId="32" applyNumberFormat="1" applyFont="1" applyFill="1" applyBorder="1" applyAlignment="1">
      <alignment/>
      <protection/>
    </xf>
    <xf numFmtId="0" fontId="9" fillId="0" borderId="0" xfId="32" applyFont="1" applyFill="1" applyAlignment="1">
      <alignment horizontal="center"/>
      <protection/>
    </xf>
    <xf numFmtId="38" fontId="8" fillId="0" borderId="3" xfId="17" applyFont="1" applyFill="1" applyBorder="1" applyAlignment="1">
      <alignment horizontal="distributed" vertical="center"/>
    </xf>
    <xf numFmtId="41" fontId="8" fillId="0" borderId="8" xfId="32" applyNumberFormat="1" applyFont="1" applyFill="1" applyBorder="1" applyAlignment="1">
      <alignment/>
      <protection/>
    </xf>
    <xf numFmtId="41" fontId="8" fillId="0" borderId="0" xfId="32" applyNumberFormat="1" applyFont="1" applyFill="1" applyBorder="1" applyAlignment="1">
      <alignment/>
      <protection/>
    </xf>
    <xf numFmtId="41" fontId="8" fillId="0" borderId="0" xfId="32" applyNumberFormat="1" applyFont="1" applyFill="1" applyBorder="1" applyAlignment="1">
      <alignment horizontal="right"/>
      <protection/>
    </xf>
    <xf numFmtId="41" fontId="8" fillId="0" borderId="10" xfId="32" applyNumberFormat="1" applyFont="1" applyFill="1" applyBorder="1" applyAlignment="1">
      <alignment/>
      <protection/>
    </xf>
    <xf numFmtId="0" fontId="9" fillId="0" borderId="0" xfId="32" applyFont="1" applyFill="1">
      <alignment/>
      <protection/>
    </xf>
    <xf numFmtId="38" fontId="9" fillId="0" borderId="3" xfId="17" applyFont="1" applyFill="1" applyBorder="1" applyAlignment="1">
      <alignment horizontal="distributed" vertical="center"/>
    </xf>
    <xf numFmtId="41" fontId="1" fillId="0" borderId="8" xfId="32" applyNumberFormat="1" applyFont="1" applyFill="1" applyBorder="1" applyAlignment="1">
      <alignment/>
      <protection/>
    </xf>
    <xf numFmtId="41" fontId="1" fillId="0" borderId="0" xfId="32" applyNumberFormat="1" applyFont="1" applyFill="1" applyBorder="1" applyAlignment="1">
      <alignment horizontal="right"/>
      <protection/>
    </xf>
    <xf numFmtId="41" fontId="1" fillId="0" borderId="0" xfId="17" applyNumberFormat="1" applyFont="1" applyFill="1" applyBorder="1" applyAlignment="1">
      <alignment/>
    </xf>
    <xf numFmtId="41" fontId="1" fillId="0" borderId="10" xfId="17" applyNumberFormat="1" applyFont="1" applyFill="1" applyBorder="1" applyAlignment="1">
      <alignment/>
    </xf>
    <xf numFmtId="0" fontId="1" fillId="0" borderId="0" xfId="32" applyFont="1" applyFill="1" applyAlignment="1">
      <alignment horizontal="center" vertical="center"/>
      <protection/>
    </xf>
    <xf numFmtId="0" fontId="1" fillId="0" borderId="0" xfId="32" applyFont="1" applyFill="1" applyAlignment="1">
      <alignment vertical="center"/>
      <protection/>
    </xf>
    <xf numFmtId="177" fontId="1" fillId="0" borderId="0" xfId="17" applyNumberFormat="1" applyFont="1" applyFill="1" applyBorder="1" applyAlignment="1">
      <alignment/>
    </xf>
    <xf numFmtId="177" fontId="1" fillId="0" borderId="10" xfId="17" applyNumberFormat="1" applyFont="1" applyFill="1" applyBorder="1" applyAlignment="1">
      <alignment/>
    </xf>
    <xf numFmtId="38" fontId="9" fillId="0" borderId="11" xfId="17" applyFont="1" applyFill="1" applyBorder="1" applyAlignment="1">
      <alignment horizontal="distributed" vertical="center"/>
    </xf>
    <xf numFmtId="41" fontId="1" fillId="0" borderId="12" xfId="32" applyNumberFormat="1" applyFont="1" applyFill="1" applyBorder="1" applyAlignment="1">
      <alignment/>
      <protection/>
    </xf>
    <xf numFmtId="41" fontId="1" fillId="0" borderId="13" xfId="17" applyNumberFormat="1" applyFont="1" applyFill="1" applyBorder="1" applyAlignment="1">
      <alignment/>
    </xf>
    <xf numFmtId="41" fontId="1" fillId="0" borderId="13" xfId="32" applyNumberFormat="1" applyFont="1" applyFill="1" applyBorder="1" applyAlignment="1">
      <alignment/>
      <protection/>
    </xf>
    <xf numFmtId="41" fontId="1" fillId="0" borderId="15" xfId="17" applyNumberFormat="1" applyFont="1" applyFill="1" applyBorder="1" applyAlignment="1">
      <alignment/>
    </xf>
    <xf numFmtId="0" fontId="1" fillId="0" borderId="0" xfId="32" applyFont="1" applyFill="1" applyAlignment="1">
      <alignment/>
      <protection/>
    </xf>
    <xf numFmtId="0" fontId="1" fillId="0" borderId="0" xfId="32" applyFont="1" applyFill="1" applyBorder="1">
      <alignment/>
      <protection/>
    </xf>
    <xf numFmtId="182" fontId="1" fillId="0" borderId="0" xfId="32" applyNumberFormat="1" applyFont="1" applyFill="1" applyAlignment="1">
      <alignment horizontal="center"/>
      <protection/>
    </xf>
    <xf numFmtId="41" fontId="1" fillId="0" borderId="0" xfId="32" applyNumberFormat="1" applyFont="1" applyFill="1" applyAlignment="1">
      <alignment horizontal="center"/>
      <protection/>
    </xf>
    <xf numFmtId="0" fontId="1" fillId="0" borderId="0" xfId="33" applyFont="1" applyAlignment="1">
      <alignment vertical="center"/>
      <protection/>
    </xf>
    <xf numFmtId="0" fontId="7" fillId="0" borderId="0" xfId="33" applyFont="1" applyAlignment="1">
      <alignment vertical="center"/>
      <protection/>
    </xf>
    <xf numFmtId="189" fontId="1" fillId="0" borderId="0" xfId="33" applyNumberFormat="1" applyFont="1" applyAlignment="1">
      <alignment vertical="center"/>
      <protection/>
    </xf>
    <xf numFmtId="189" fontId="1" fillId="0" borderId="0" xfId="33" applyNumberFormat="1" applyFont="1" applyFill="1" applyAlignment="1">
      <alignment vertical="center"/>
      <protection/>
    </xf>
    <xf numFmtId="0" fontId="1" fillId="0" borderId="0" xfId="33" applyFont="1" applyAlignment="1">
      <alignment horizontal="right" vertical="center"/>
      <protection/>
    </xf>
    <xf numFmtId="41" fontId="1" fillId="0" borderId="0" xfId="33" applyNumberFormat="1" applyFont="1" applyAlignment="1">
      <alignment vertical="center"/>
      <protection/>
    </xf>
    <xf numFmtId="41" fontId="1" fillId="0" borderId="0" xfId="33" applyNumberFormat="1" applyFont="1" applyAlignment="1">
      <alignment horizontal="right" vertical="center"/>
      <protection/>
    </xf>
    <xf numFmtId="0" fontId="1" fillId="0" borderId="21" xfId="33" applyFont="1" applyBorder="1" applyAlignment="1">
      <alignment vertical="center"/>
      <protection/>
    </xf>
    <xf numFmtId="189" fontId="1" fillId="0" borderId="21" xfId="33" applyNumberFormat="1" applyFont="1" applyBorder="1" applyAlignment="1">
      <alignment vertical="center"/>
      <protection/>
    </xf>
    <xf numFmtId="0" fontId="1" fillId="0" borderId="21" xfId="33" applyFont="1" applyBorder="1" applyAlignment="1">
      <alignment horizontal="right" vertical="center"/>
      <protection/>
    </xf>
    <xf numFmtId="41" fontId="1" fillId="0" borderId="21" xfId="33" applyNumberFormat="1" applyFont="1" applyBorder="1" applyAlignment="1">
      <alignment vertical="center"/>
      <protection/>
    </xf>
    <xf numFmtId="41" fontId="1" fillId="0" borderId="21" xfId="33" applyNumberFormat="1" applyFont="1" applyBorder="1" applyAlignment="1">
      <alignment horizontal="right" vertical="center"/>
      <protection/>
    </xf>
    <xf numFmtId="41" fontId="1" fillId="0" borderId="16" xfId="33" applyNumberFormat="1" applyFont="1" applyBorder="1" applyAlignment="1">
      <alignment horizontal="center" vertical="center"/>
      <protection/>
    </xf>
    <xf numFmtId="189" fontId="1" fillId="0" borderId="23" xfId="33" applyNumberFormat="1" applyFont="1" applyBorder="1" applyAlignment="1">
      <alignment vertical="center"/>
      <protection/>
    </xf>
    <xf numFmtId="189" fontId="1" fillId="0" borderId="16" xfId="33" applyNumberFormat="1" applyFont="1" applyBorder="1" applyAlignment="1">
      <alignment vertical="center" wrapText="1"/>
      <protection/>
    </xf>
    <xf numFmtId="189" fontId="1" fillId="0" borderId="16" xfId="33" applyNumberFormat="1" applyFont="1" applyBorder="1" applyAlignment="1">
      <alignment horizontal="left" vertical="center"/>
      <protection/>
    </xf>
    <xf numFmtId="197" fontId="1" fillId="0" borderId="0" xfId="33" applyNumberFormat="1" applyFont="1" applyAlignment="1">
      <alignment vertical="center"/>
      <protection/>
    </xf>
    <xf numFmtId="197" fontId="1" fillId="0" borderId="8" xfId="33" applyNumberFormat="1" applyFont="1" applyBorder="1" applyAlignment="1">
      <alignment horizontal="distributed" vertical="center"/>
      <protection/>
    </xf>
    <xf numFmtId="197" fontId="1" fillId="0" borderId="10" xfId="33" applyNumberFormat="1" applyFont="1" applyBorder="1" applyAlignment="1">
      <alignment horizontal="distributed" vertical="center"/>
      <protection/>
    </xf>
    <xf numFmtId="197" fontId="1" fillId="0" borderId="8" xfId="33" applyNumberFormat="1" applyFont="1" applyBorder="1" applyAlignment="1">
      <alignment horizontal="center" vertical="center"/>
      <protection/>
    </xf>
    <xf numFmtId="189" fontId="1" fillId="0" borderId="0" xfId="33" applyNumberFormat="1" applyFont="1" applyBorder="1" applyAlignment="1">
      <alignment horizontal="center" vertical="center"/>
      <protection/>
    </xf>
    <xf numFmtId="189" fontId="1" fillId="0" borderId="0" xfId="33" applyNumberFormat="1" applyFont="1" applyBorder="1" applyAlignment="1">
      <alignment vertical="center"/>
      <protection/>
    </xf>
    <xf numFmtId="197" fontId="1" fillId="0" borderId="0" xfId="33" applyNumberFormat="1" applyFont="1" applyBorder="1" applyAlignment="1">
      <alignment horizontal="right" vertical="center"/>
      <protection/>
    </xf>
    <xf numFmtId="197" fontId="1" fillId="0" borderId="0" xfId="33" applyNumberFormat="1" applyFont="1" applyBorder="1" applyAlignment="1">
      <alignment horizontal="left" vertical="center"/>
      <protection/>
    </xf>
    <xf numFmtId="189" fontId="1" fillId="0" borderId="0" xfId="33" applyNumberFormat="1" applyFont="1" applyBorder="1" applyAlignment="1">
      <alignment horizontal="left" vertical="center"/>
      <protection/>
    </xf>
    <xf numFmtId="197" fontId="1" fillId="0" borderId="0" xfId="33" applyNumberFormat="1" applyFont="1" applyBorder="1" applyAlignment="1">
      <alignment vertical="center"/>
      <protection/>
    </xf>
    <xf numFmtId="41" fontId="1" fillId="0" borderId="0" xfId="33" applyNumberFormat="1" applyFont="1" applyBorder="1" applyAlignment="1">
      <alignment horizontal="center" vertical="center"/>
      <protection/>
    </xf>
    <xf numFmtId="197" fontId="8" fillId="0" borderId="0" xfId="33" applyNumberFormat="1" applyFont="1" applyBorder="1" applyAlignment="1">
      <alignment horizontal="right" vertical="center"/>
      <protection/>
    </xf>
    <xf numFmtId="197" fontId="1" fillId="0" borderId="0" xfId="33" applyNumberFormat="1" applyFont="1" applyBorder="1" applyAlignment="1">
      <alignment horizontal="center" vertical="center"/>
      <protection/>
    </xf>
    <xf numFmtId="41" fontId="1" fillId="0" borderId="10" xfId="33" applyNumberFormat="1" applyFont="1" applyBorder="1" applyAlignment="1">
      <alignment horizontal="center" vertical="center"/>
      <protection/>
    </xf>
    <xf numFmtId="0" fontId="8" fillId="0" borderId="0" xfId="33" applyFont="1" applyAlignment="1">
      <alignment vertical="center"/>
      <protection/>
    </xf>
    <xf numFmtId="41" fontId="8" fillId="0" borderId="8" xfId="33" applyNumberFormat="1" applyFont="1" applyBorder="1" applyAlignment="1">
      <alignment horizontal="right" vertical="center"/>
      <protection/>
    </xf>
    <xf numFmtId="189" fontId="8" fillId="0" borderId="0" xfId="33" applyNumberFormat="1" applyFont="1" applyBorder="1" applyAlignment="1">
      <alignment horizontal="right" vertical="center"/>
      <protection/>
    </xf>
    <xf numFmtId="41" fontId="8" fillId="0" borderId="0" xfId="33" applyNumberFormat="1" applyFont="1" applyBorder="1" applyAlignment="1">
      <alignment horizontal="right" vertical="center"/>
      <protection/>
    </xf>
    <xf numFmtId="188" fontId="8" fillId="0" borderId="0" xfId="33" applyNumberFormat="1" applyFont="1" applyBorder="1" applyAlignment="1">
      <alignment horizontal="right" vertical="center"/>
      <protection/>
    </xf>
    <xf numFmtId="197" fontId="8" fillId="0" borderId="0" xfId="33" applyNumberFormat="1" applyFont="1" applyAlignment="1">
      <alignment vertical="center"/>
      <protection/>
    </xf>
    <xf numFmtId="197" fontId="8" fillId="0" borderId="8" xfId="33" applyNumberFormat="1" applyFont="1" applyBorder="1" applyAlignment="1">
      <alignment horizontal="distributed" vertical="center"/>
      <protection/>
    </xf>
    <xf numFmtId="197" fontId="8" fillId="0" borderId="10" xfId="33" applyNumberFormat="1" applyFont="1" applyBorder="1" applyAlignment="1">
      <alignment horizontal="distributed" vertical="center"/>
      <protection/>
    </xf>
    <xf numFmtId="197" fontId="8" fillId="0" borderId="8" xfId="33" applyNumberFormat="1" applyFont="1" applyBorder="1" applyAlignment="1">
      <alignment horizontal="right" vertical="center"/>
      <protection/>
    </xf>
    <xf numFmtId="41" fontId="8" fillId="0" borderId="10" xfId="33" applyNumberFormat="1" applyFont="1" applyBorder="1" applyAlignment="1">
      <alignment horizontal="right" vertical="center"/>
      <protection/>
    </xf>
    <xf numFmtId="188" fontId="1" fillId="0" borderId="0" xfId="33" applyNumberFormat="1" applyFont="1" applyBorder="1" applyAlignment="1">
      <alignment horizontal="right" vertical="center"/>
      <protection/>
    </xf>
    <xf numFmtId="0" fontId="1" fillId="0" borderId="8" xfId="33" applyFont="1" applyBorder="1" applyAlignment="1">
      <alignment horizontal="distributed" vertical="center"/>
      <protection/>
    </xf>
    <xf numFmtId="0" fontId="1" fillId="0" borderId="10" xfId="33" applyFont="1" applyBorder="1" applyAlignment="1">
      <alignment horizontal="distributed" vertical="center"/>
      <protection/>
    </xf>
    <xf numFmtId="41" fontId="1" fillId="0" borderId="8" xfId="33" applyNumberFormat="1" applyFont="1" applyBorder="1" applyAlignment="1">
      <alignment horizontal="right" vertical="center"/>
      <protection/>
    </xf>
    <xf numFmtId="189" fontId="1" fillId="0" borderId="0" xfId="33" applyNumberFormat="1" applyFont="1" applyBorder="1" applyAlignment="1">
      <alignment horizontal="right" vertical="center"/>
      <protection/>
    </xf>
    <xf numFmtId="41" fontId="1" fillId="0" borderId="0" xfId="33" applyNumberFormat="1" applyFont="1" applyBorder="1" applyAlignment="1">
      <alignment horizontal="right" vertical="center"/>
      <protection/>
    </xf>
    <xf numFmtId="41" fontId="1" fillId="0" borderId="10" xfId="33" applyNumberFormat="1" applyFont="1" applyBorder="1" applyAlignment="1">
      <alignment horizontal="right" vertical="center"/>
      <protection/>
    </xf>
    <xf numFmtId="197" fontId="1" fillId="0" borderId="8" xfId="33" applyNumberFormat="1" applyFont="1" applyBorder="1" applyAlignment="1">
      <alignment horizontal="right" vertical="center"/>
      <protection/>
    </xf>
    <xf numFmtId="0" fontId="1" fillId="0" borderId="0" xfId="33" applyFont="1" applyBorder="1" applyAlignment="1">
      <alignment horizontal="distributed" vertical="center"/>
      <protection/>
    </xf>
    <xf numFmtId="0" fontId="1" fillId="0" borderId="12" xfId="33" applyFont="1" applyBorder="1" applyAlignment="1">
      <alignment horizontal="distributed" vertical="center"/>
      <protection/>
    </xf>
    <xf numFmtId="0" fontId="1" fillId="0" borderId="15" xfId="33" applyFont="1" applyBorder="1" applyAlignment="1">
      <alignment horizontal="distributed" vertical="center"/>
      <protection/>
    </xf>
    <xf numFmtId="41" fontId="1" fillId="0" borderId="12" xfId="33" applyNumberFormat="1" applyFont="1" applyBorder="1" applyAlignment="1">
      <alignment horizontal="right" vertical="center"/>
      <protection/>
    </xf>
    <xf numFmtId="189" fontId="1" fillId="0" borderId="13" xfId="33" applyNumberFormat="1" applyFont="1" applyBorder="1" applyAlignment="1">
      <alignment horizontal="right" vertical="center"/>
      <protection/>
    </xf>
    <xf numFmtId="41" fontId="1" fillId="0" borderId="13" xfId="33" applyNumberFormat="1" applyFont="1" applyBorder="1" applyAlignment="1">
      <alignment horizontal="right" vertical="center"/>
      <protection/>
    </xf>
    <xf numFmtId="188" fontId="1" fillId="0" borderId="13" xfId="33" applyNumberFormat="1" applyFont="1" applyBorder="1" applyAlignment="1">
      <alignment horizontal="right" vertical="center"/>
      <protection/>
    </xf>
    <xf numFmtId="41" fontId="1" fillId="0" borderId="15" xfId="33" applyNumberFormat="1" applyFont="1" applyBorder="1" applyAlignment="1">
      <alignment horizontal="right" vertical="center"/>
      <protection/>
    </xf>
    <xf numFmtId="38" fontId="7" fillId="0" borderId="0" xfId="17" applyFont="1" applyAlignment="1">
      <alignment/>
    </xf>
    <xf numFmtId="38" fontId="1" fillId="0" borderId="24" xfId="17" applyFont="1" applyBorder="1" applyAlignment="1">
      <alignment horizontal="distributed" vertical="center"/>
    </xf>
    <xf numFmtId="38" fontId="1" fillId="0" borderId="4" xfId="17" applyFont="1" applyBorder="1" applyAlignment="1">
      <alignment horizontal="distributed" vertical="center"/>
    </xf>
    <xf numFmtId="38" fontId="1" fillId="0" borderId="5" xfId="17" applyFont="1" applyBorder="1" applyAlignment="1">
      <alignment horizontal="distributed" vertical="center"/>
    </xf>
    <xf numFmtId="38" fontId="1" fillId="0" borderId="25" xfId="17" applyFont="1" applyBorder="1" applyAlignment="1">
      <alignment horizontal="distributed" vertical="center"/>
    </xf>
    <xf numFmtId="38" fontId="1" fillId="0" borderId="10" xfId="17" applyFont="1" applyBorder="1" applyAlignment="1">
      <alignment horizontal="distributed" vertical="center"/>
    </xf>
    <xf numFmtId="38" fontId="1" fillId="0" borderId="7" xfId="17" applyFont="1" applyBorder="1" applyAlignment="1">
      <alignment horizontal="distributed" vertical="center"/>
    </xf>
    <xf numFmtId="38" fontId="8" fillId="0" borderId="8" xfId="17" applyFont="1" applyBorder="1" applyAlignment="1">
      <alignment/>
    </xf>
    <xf numFmtId="38" fontId="8" fillId="0" borderId="0" xfId="17" applyFont="1" applyBorder="1" applyAlignment="1">
      <alignment/>
    </xf>
    <xf numFmtId="38" fontId="8" fillId="0" borderId="26" xfId="17" applyFont="1" applyBorder="1" applyAlignment="1">
      <alignment/>
    </xf>
    <xf numFmtId="38" fontId="8" fillId="0" borderId="10" xfId="17" applyFont="1" applyBorder="1" applyAlignment="1">
      <alignment/>
    </xf>
    <xf numFmtId="38" fontId="20" fillId="0" borderId="0" xfId="17" applyFont="1" applyAlignment="1">
      <alignment vertical="center"/>
    </xf>
    <xf numFmtId="38" fontId="8" fillId="0" borderId="9" xfId="17" applyFont="1" applyBorder="1" applyAlignment="1">
      <alignment vertical="center"/>
    </xf>
    <xf numFmtId="38" fontId="8" fillId="0" borderId="10" xfId="17" applyFont="1" applyBorder="1" applyAlignment="1">
      <alignment vertical="center"/>
    </xf>
    <xf numFmtId="38" fontId="21" fillId="0" borderId="0" xfId="17" applyFont="1" applyAlignment="1">
      <alignment vertical="center"/>
    </xf>
    <xf numFmtId="38" fontId="1" fillId="0" borderId="8" xfId="17" applyFont="1" applyBorder="1" applyAlignment="1">
      <alignment/>
    </xf>
    <xf numFmtId="38" fontId="1" fillId="0" borderId="0" xfId="17" applyFont="1" applyBorder="1" applyAlignment="1">
      <alignment/>
    </xf>
    <xf numFmtId="38" fontId="1" fillId="0" borderId="26" xfId="17" applyFont="1" applyBorder="1" applyAlignment="1">
      <alignment/>
    </xf>
    <xf numFmtId="38" fontId="1" fillId="0" borderId="10" xfId="17" applyFont="1" applyBorder="1" applyAlignment="1">
      <alignment/>
    </xf>
    <xf numFmtId="38" fontId="9" fillId="0" borderId="10" xfId="17" applyFont="1" applyBorder="1" applyAlignment="1">
      <alignment horizontal="distributed" vertical="center"/>
    </xf>
    <xf numFmtId="177" fontId="1" fillId="0" borderId="8" xfId="17" applyNumberFormat="1" applyFont="1" applyBorder="1" applyAlignment="1">
      <alignment horizontal="right" vertical="center"/>
    </xf>
    <xf numFmtId="177" fontId="1" fillId="0" borderId="0" xfId="17" applyNumberFormat="1" applyFont="1" applyBorder="1" applyAlignment="1">
      <alignment horizontal="right" vertical="center"/>
    </xf>
    <xf numFmtId="177" fontId="1" fillId="0" borderId="10" xfId="17" applyNumberFormat="1" applyFont="1" applyBorder="1" applyAlignment="1">
      <alignment horizontal="right" vertical="center"/>
    </xf>
    <xf numFmtId="38" fontId="1" fillId="0" borderId="13" xfId="17" applyFont="1" applyBorder="1" applyAlignment="1">
      <alignment horizontal="distributed" vertical="center"/>
    </xf>
    <xf numFmtId="38" fontId="1" fillId="0" borderId="12" xfId="17" applyFont="1" applyBorder="1" applyAlignment="1">
      <alignment/>
    </xf>
    <xf numFmtId="38" fontId="1" fillId="0" borderId="13" xfId="17" applyFont="1" applyBorder="1" applyAlignment="1">
      <alignment/>
    </xf>
    <xf numFmtId="38" fontId="1" fillId="0" borderId="27" xfId="17" applyFont="1" applyBorder="1" applyAlignment="1">
      <alignment/>
    </xf>
    <xf numFmtId="38" fontId="1" fillId="0" borderId="14" xfId="17" applyFont="1" applyBorder="1" applyAlignment="1">
      <alignment vertical="center"/>
    </xf>
    <xf numFmtId="0" fontId="14" fillId="0" borderId="0" xfId="35" applyFont="1">
      <alignment/>
      <protection/>
    </xf>
    <xf numFmtId="0" fontId="1" fillId="0" borderId="0" xfId="35" applyFont="1">
      <alignment/>
      <protection/>
    </xf>
    <xf numFmtId="0" fontId="1" fillId="0" borderId="11" xfId="35" applyFont="1" applyBorder="1" applyAlignment="1">
      <alignment horizontal="center" vertical="center" wrapText="1"/>
      <protection/>
    </xf>
    <xf numFmtId="0" fontId="1" fillId="0" borderId="12" xfId="35" applyFont="1" applyBorder="1" applyAlignment="1">
      <alignment horizontal="center" vertical="center" wrapText="1"/>
      <protection/>
    </xf>
    <xf numFmtId="38" fontId="1" fillId="0" borderId="20" xfId="17" applyFont="1" applyFill="1" applyBorder="1" applyAlignment="1">
      <alignment horizontal="center" vertical="center"/>
    </xf>
    <xf numFmtId="38" fontId="1" fillId="0" borderId="4" xfId="17" applyFont="1" applyBorder="1" applyAlignment="1">
      <alignment horizontal="right"/>
    </xf>
    <xf numFmtId="38" fontId="1" fillId="0" borderId="5" xfId="17" applyFont="1" applyBorder="1" applyAlignment="1" quotePrefix="1">
      <alignment horizontal="right"/>
    </xf>
    <xf numFmtId="183" fontId="1" fillId="0" borderId="5" xfId="17" applyNumberFormat="1" applyFont="1" applyBorder="1" applyAlignment="1">
      <alignment horizontal="right"/>
    </xf>
    <xf numFmtId="38" fontId="1" fillId="0" borderId="5" xfId="17" applyFont="1" applyBorder="1" applyAlignment="1">
      <alignment horizontal="right"/>
    </xf>
    <xf numFmtId="190" fontId="1" fillId="0" borderId="5" xfId="17" applyNumberFormat="1" applyFont="1" applyBorder="1" applyAlignment="1" quotePrefix="1">
      <alignment horizontal="right"/>
    </xf>
    <xf numFmtId="183" fontId="1" fillId="0" borderId="7" xfId="17" applyNumberFormat="1" applyFont="1" applyBorder="1" applyAlignment="1">
      <alignment horizontal="right"/>
    </xf>
    <xf numFmtId="0" fontId="1" fillId="0" borderId="0" xfId="35" applyFont="1" applyBorder="1">
      <alignment/>
      <protection/>
    </xf>
    <xf numFmtId="38" fontId="8" fillId="0" borderId="3" xfId="17" applyFont="1" applyFill="1" applyBorder="1" applyAlignment="1">
      <alignment horizontal="center" vertical="center"/>
    </xf>
    <xf numFmtId="38" fontId="8" fillId="0" borderId="8" xfId="17" applyFont="1" applyBorder="1" applyAlignment="1">
      <alignment horizontal="right"/>
    </xf>
    <xf numFmtId="38" fontId="8" fillId="0" borderId="0" xfId="17" applyFont="1" applyBorder="1" applyAlignment="1">
      <alignment horizontal="right"/>
    </xf>
    <xf numFmtId="183" fontId="8" fillId="0" borderId="0" xfId="17" applyNumberFormat="1" applyFont="1" applyBorder="1" applyAlignment="1">
      <alignment horizontal="right"/>
    </xf>
    <xf numFmtId="183" fontId="8" fillId="0" borderId="0" xfId="35" applyNumberFormat="1" applyFont="1" applyBorder="1" applyAlignment="1">
      <alignment/>
      <protection/>
    </xf>
    <xf numFmtId="183" fontId="8" fillId="0" borderId="10" xfId="17" applyNumberFormat="1" applyFont="1" applyBorder="1" applyAlignment="1">
      <alignment horizontal="right"/>
    </xf>
    <xf numFmtId="0" fontId="8" fillId="0" borderId="0" xfId="35" applyFont="1" applyBorder="1">
      <alignment/>
      <protection/>
    </xf>
    <xf numFmtId="0" fontId="8" fillId="0" borderId="0" xfId="35" applyFont="1">
      <alignment/>
      <protection/>
    </xf>
    <xf numFmtId="38" fontId="1" fillId="0" borderId="3" xfId="17" applyFont="1" applyFill="1" applyBorder="1" applyAlignment="1">
      <alignment horizontal="center" vertical="center"/>
    </xf>
    <xf numFmtId="38" fontId="1" fillId="0" borderId="8" xfId="17" applyFont="1" applyBorder="1" applyAlignment="1">
      <alignment horizontal="right"/>
    </xf>
    <xf numFmtId="38" fontId="1" fillId="0" borderId="0" xfId="17" applyFont="1" applyBorder="1" applyAlignment="1" quotePrefix="1">
      <alignment horizontal="right"/>
    </xf>
    <xf numFmtId="183" fontId="1" fillId="0" borderId="0" xfId="17" applyNumberFormat="1" applyFont="1" applyBorder="1" applyAlignment="1">
      <alignment horizontal="right"/>
    </xf>
    <xf numFmtId="38" fontId="1" fillId="0" borderId="0" xfId="17" applyFont="1" applyBorder="1" applyAlignment="1">
      <alignment horizontal="right"/>
    </xf>
    <xf numFmtId="0" fontId="14" fillId="0" borderId="0" xfId="35" applyFont="1" applyBorder="1">
      <alignment/>
      <protection/>
    </xf>
    <xf numFmtId="38" fontId="1" fillId="0" borderId="3" xfId="17" applyFont="1" applyFill="1" applyBorder="1" applyAlignment="1">
      <alignment horizontal="distributed" vertical="center"/>
    </xf>
    <xf numFmtId="183" fontId="1" fillId="0" borderId="0" xfId="35" applyNumberFormat="1" applyFont="1" applyBorder="1" applyAlignment="1">
      <alignment/>
      <protection/>
    </xf>
    <xf numFmtId="38" fontId="1" fillId="0" borderId="0" xfId="35" applyNumberFormat="1" applyFont="1" applyBorder="1" applyAlignment="1">
      <alignment/>
      <protection/>
    </xf>
    <xf numFmtId="183" fontId="1" fillId="0" borderId="10" xfId="17" applyNumberFormat="1" applyFont="1" applyBorder="1" applyAlignment="1">
      <alignment horizontal="right"/>
    </xf>
    <xf numFmtId="38" fontId="1" fillId="0" borderId="0" xfId="17" applyFont="1" applyFill="1" applyBorder="1" applyAlignment="1">
      <alignment horizontal="distributed" vertical="center"/>
    </xf>
    <xf numFmtId="0" fontId="1" fillId="0" borderId="3" xfId="35" applyFont="1" applyBorder="1">
      <alignment/>
      <protection/>
    </xf>
    <xf numFmtId="0" fontId="1" fillId="0" borderId="8" xfId="35" applyFont="1" applyBorder="1" applyAlignment="1">
      <alignment/>
      <protection/>
    </xf>
    <xf numFmtId="0" fontId="1" fillId="0" borderId="0" xfId="35" applyFont="1" applyBorder="1" applyAlignment="1">
      <alignment/>
      <protection/>
    </xf>
    <xf numFmtId="0" fontId="1" fillId="0" borderId="10" xfId="35" applyFont="1" applyBorder="1" applyAlignment="1">
      <alignment/>
      <protection/>
    </xf>
    <xf numFmtId="0" fontId="8" fillId="0" borderId="3" xfId="35" applyFont="1" applyBorder="1" applyAlignment="1">
      <alignment horizontal="distributed" vertical="center"/>
      <protection/>
    </xf>
    <xf numFmtId="183" fontId="8" fillId="0" borderId="10" xfId="17" applyNumberFormat="1" applyFont="1" applyBorder="1" applyAlignment="1">
      <alignment/>
    </xf>
    <xf numFmtId="0" fontId="1" fillId="0" borderId="3" xfId="35" applyFont="1" applyBorder="1" applyAlignment="1">
      <alignment horizontal="distributed" vertical="center"/>
      <protection/>
    </xf>
    <xf numFmtId="183" fontId="1" fillId="0" borderId="0" xfId="17" applyNumberFormat="1" applyFont="1" applyBorder="1" applyAlignment="1">
      <alignment/>
    </xf>
    <xf numFmtId="183" fontId="1" fillId="0" borderId="10" xfId="17" applyNumberFormat="1" applyFont="1" applyBorder="1" applyAlignment="1">
      <alignment/>
    </xf>
    <xf numFmtId="183" fontId="16" fillId="0" borderId="0" xfId="17" applyNumberFormat="1" applyFont="1" applyBorder="1" applyAlignment="1">
      <alignment/>
    </xf>
    <xf numFmtId="183" fontId="1" fillId="0" borderId="10" xfId="35" applyNumberFormat="1" applyFont="1" applyBorder="1" applyAlignment="1">
      <alignment/>
      <protection/>
    </xf>
    <xf numFmtId="183" fontId="8" fillId="0" borderId="10" xfId="35" applyNumberFormat="1" applyFont="1" applyBorder="1" applyAlignment="1">
      <alignment/>
      <protection/>
    </xf>
    <xf numFmtId="38" fontId="8" fillId="0" borderId="0" xfId="17" applyFont="1" applyAlignment="1">
      <alignment/>
    </xf>
    <xf numFmtId="38" fontId="1" fillId="0" borderId="8" xfId="17" applyFont="1" applyFill="1" applyBorder="1" applyAlignment="1">
      <alignment horizontal="right"/>
    </xf>
    <xf numFmtId="38" fontId="1" fillId="0" borderId="0" xfId="17" applyFont="1" applyFill="1" applyBorder="1" applyAlignment="1">
      <alignment horizontal="right"/>
    </xf>
    <xf numFmtId="183" fontId="1" fillId="0" borderId="0" xfId="17" applyNumberFormat="1" applyFont="1" applyFill="1" applyBorder="1" applyAlignment="1">
      <alignment horizontal="right"/>
    </xf>
    <xf numFmtId="183" fontId="1" fillId="0" borderId="0" xfId="17" applyNumberFormat="1" applyFont="1" applyFill="1" applyBorder="1" applyAlignment="1">
      <alignment/>
    </xf>
    <xf numFmtId="38" fontId="1" fillId="0" borderId="0" xfId="35" applyNumberFormat="1" applyFont="1" applyFill="1" applyBorder="1" applyAlignment="1">
      <alignment/>
      <protection/>
    </xf>
    <xf numFmtId="183" fontId="1" fillId="0" borderId="10" xfId="17" applyNumberFormat="1" applyFont="1" applyFill="1" applyBorder="1" applyAlignment="1">
      <alignment horizontal="right"/>
    </xf>
    <xf numFmtId="38" fontId="8" fillId="0" borderId="8" xfId="35" applyNumberFormat="1" applyFont="1" applyBorder="1" applyAlignment="1">
      <alignment/>
      <protection/>
    </xf>
    <xf numFmtId="38" fontId="8" fillId="0" borderId="0" xfId="35" applyNumberFormat="1" applyFont="1" applyBorder="1" applyAlignment="1">
      <alignment/>
      <protection/>
    </xf>
    <xf numFmtId="38" fontId="8" fillId="0" borderId="0" xfId="17" applyFont="1" applyFill="1" applyBorder="1" applyAlignment="1">
      <alignment horizontal="distributed" vertical="center"/>
    </xf>
    <xf numFmtId="190" fontId="1" fillId="0" borderId="0" xfId="35" applyNumberFormat="1" applyFont="1" applyBorder="1" applyAlignment="1">
      <alignment/>
      <protection/>
    </xf>
    <xf numFmtId="0" fontId="16" fillId="0" borderId="8" xfId="35" applyFont="1" applyBorder="1" applyAlignment="1">
      <alignment/>
      <protection/>
    </xf>
    <xf numFmtId="38" fontId="1" fillId="0" borderId="11" xfId="17" applyFont="1" applyFill="1" applyBorder="1" applyAlignment="1">
      <alignment horizontal="distributed" vertical="center"/>
    </xf>
    <xf numFmtId="38" fontId="1" fillId="0" borderId="12" xfId="17" applyFont="1" applyBorder="1" applyAlignment="1">
      <alignment horizontal="right"/>
    </xf>
    <xf numFmtId="38" fontId="1" fillId="0" borderId="13" xfId="17" applyFont="1" applyBorder="1" applyAlignment="1">
      <alignment horizontal="right"/>
    </xf>
    <xf numFmtId="183" fontId="1" fillId="0" borderId="13" xfId="17" applyNumberFormat="1" applyFont="1" applyBorder="1" applyAlignment="1">
      <alignment horizontal="right"/>
    </xf>
    <xf numFmtId="183" fontId="1" fillId="0" borderId="13" xfId="17" applyNumberFormat="1" applyFont="1" applyBorder="1" applyAlignment="1">
      <alignment/>
    </xf>
    <xf numFmtId="38" fontId="1" fillId="0" borderId="13" xfId="35" applyNumberFormat="1" applyFont="1" applyBorder="1" applyAlignment="1">
      <alignment/>
      <protection/>
    </xf>
    <xf numFmtId="183" fontId="1" fillId="0" borderId="15" xfId="17" applyNumberFormat="1" applyFont="1" applyBorder="1" applyAlignment="1">
      <alignment horizontal="right"/>
    </xf>
    <xf numFmtId="38" fontId="1" fillId="0" borderId="0" xfId="17" applyFont="1" applyFill="1" applyAlignment="1">
      <alignment/>
    </xf>
    <xf numFmtId="38" fontId="7" fillId="0" borderId="0" xfId="17" applyFont="1" applyFill="1" applyAlignment="1">
      <alignment/>
    </xf>
    <xf numFmtId="38" fontId="1" fillId="0" borderId="0" xfId="17" applyFont="1" applyFill="1" applyAlignment="1">
      <alignment/>
    </xf>
    <xf numFmtId="0" fontId="1" fillId="0" borderId="0" xfId="36" applyFont="1" applyFill="1">
      <alignment/>
      <protection/>
    </xf>
    <xf numFmtId="38" fontId="1" fillId="0" borderId="0" xfId="17" applyFont="1" applyFill="1" applyAlignment="1">
      <alignment horizontal="centerContinuous"/>
    </xf>
    <xf numFmtId="38" fontId="9" fillId="0" borderId="0" xfId="17" applyFont="1" applyFill="1" applyAlignment="1">
      <alignment/>
    </xf>
    <xf numFmtId="38" fontId="1" fillId="0" borderId="0" xfId="17" applyFont="1" applyFill="1" applyBorder="1" applyAlignment="1">
      <alignment/>
    </xf>
    <xf numFmtId="38" fontId="9" fillId="0" borderId="0" xfId="17" applyFont="1" applyFill="1" applyBorder="1" applyAlignment="1">
      <alignment/>
    </xf>
    <xf numFmtId="38" fontId="9" fillId="0" borderId="0" xfId="17" applyFont="1" applyFill="1" applyBorder="1" applyAlignment="1">
      <alignment/>
    </xf>
    <xf numFmtId="38" fontId="9" fillId="0" borderId="0" xfId="17" applyFont="1" applyFill="1" applyAlignment="1">
      <alignment horizontal="right"/>
    </xf>
    <xf numFmtId="38" fontId="9" fillId="0" borderId="21" xfId="17" applyFont="1" applyFill="1" applyBorder="1" applyAlignment="1">
      <alignment/>
    </xf>
    <xf numFmtId="38" fontId="1" fillId="0" borderId="0" xfId="17" applyFont="1" applyFill="1" applyAlignment="1">
      <alignment horizontal="right"/>
    </xf>
    <xf numFmtId="38" fontId="1" fillId="0" borderId="10" xfId="17" applyFont="1" applyFill="1" applyBorder="1" applyAlignment="1">
      <alignment/>
    </xf>
    <xf numFmtId="38" fontId="1" fillId="0" borderId="17" xfId="17" applyFont="1" applyFill="1" applyBorder="1" applyAlignment="1">
      <alignment/>
    </xf>
    <xf numFmtId="38" fontId="1" fillId="0" borderId="28" xfId="17" applyFont="1" applyFill="1" applyBorder="1" applyAlignment="1">
      <alignment/>
    </xf>
    <xf numFmtId="38" fontId="1" fillId="0" borderId="18" xfId="17" applyFont="1" applyFill="1" applyBorder="1" applyAlignment="1">
      <alignment/>
    </xf>
    <xf numFmtId="38" fontId="1" fillId="0" borderId="1" xfId="17" applyFont="1" applyFill="1" applyBorder="1" applyAlignment="1">
      <alignment horizontal="center"/>
    </xf>
    <xf numFmtId="38" fontId="1" fillId="0" borderId="11" xfId="17" applyFont="1" applyFill="1" applyBorder="1" applyAlignment="1">
      <alignment horizontal="centerContinuous"/>
    </xf>
    <xf numFmtId="38" fontId="1" fillId="0" borderId="28" xfId="17" applyFont="1" applyFill="1" applyBorder="1" applyAlignment="1">
      <alignment horizontal="centerContinuous"/>
    </xf>
    <xf numFmtId="38" fontId="1" fillId="0" borderId="29" xfId="17" applyFont="1" applyFill="1" applyBorder="1" applyAlignment="1">
      <alignment horizontal="centerContinuous"/>
    </xf>
    <xf numFmtId="38" fontId="1" fillId="0" borderId="18" xfId="17" applyFont="1" applyFill="1" applyBorder="1" applyAlignment="1">
      <alignment horizontal="center" vertical="center"/>
    </xf>
    <xf numFmtId="38" fontId="1" fillId="0" borderId="8" xfId="17" applyFont="1" applyFill="1" applyBorder="1" applyAlignment="1">
      <alignment horizontal="center"/>
    </xf>
    <xf numFmtId="38" fontId="1" fillId="0" borderId="0" xfId="17" applyFont="1" applyFill="1" applyBorder="1" applyAlignment="1">
      <alignment horizontal="center"/>
    </xf>
    <xf numFmtId="38" fontId="1" fillId="0" borderId="3" xfId="17" applyFont="1" applyFill="1" applyBorder="1" applyAlignment="1">
      <alignment horizontal="center"/>
    </xf>
    <xf numFmtId="0" fontId="14" fillId="0" borderId="3" xfId="36" applyFont="1" applyFill="1" applyBorder="1" applyAlignment="1">
      <alignment horizontal="center" vertical="center"/>
      <protection/>
    </xf>
    <xf numFmtId="38" fontId="1" fillId="0" borderId="12" xfId="17" applyFont="1" applyFill="1" applyBorder="1" applyAlignment="1">
      <alignment/>
    </xf>
    <xf numFmtId="38" fontId="1" fillId="0" borderId="13" xfId="17" applyFont="1" applyFill="1" applyBorder="1" applyAlignment="1">
      <alignment/>
    </xf>
    <xf numFmtId="38" fontId="1" fillId="0" borderId="11" xfId="17" applyFont="1" applyFill="1" applyBorder="1" applyAlignment="1">
      <alignment/>
    </xf>
    <xf numFmtId="38" fontId="1" fillId="0" borderId="11" xfId="17" applyFont="1" applyFill="1" applyBorder="1" applyAlignment="1">
      <alignment horizontal="center" vertical="center"/>
    </xf>
    <xf numFmtId="38" fontId="1" fillId="0" borderId="11" xfId="17" applyFont="1" applyFill="1" applyBorder="1" applyAlignment="1">
      <alignment horizontal="center"/>
    </xf>
    <xf numFmtId="38" fontId="1" fillId="0" borderId="15" xfId="17" applyFont="1" applyFill="1" applyBorder="1" applyAlignment="1">
      <alignment horizontal="center" vertical="center"/>
    </xf>
    <xf numFmtId="38" fontId="1" fillId="0" borderId="8" xfId="17" applyFont="1" applyFill="1" applyBorder="1" applyAlignment="1">
      <alignment/>
    </xf>
    <xf numFmtId="0" fontId="14" fillId="0" borderId="0" xfId="36" applyFont="1" applyFill="1" applyBorder="1" applyAlignment="1">
      <alignment horizontal="distributed" vertical="center" wrapText="1"/>
      <protection/>
    </xf>
    <xf numFmtId="38" fontId="1" fillId="0" borderId="0" xfId="17" applyFont="1" applyFill="1" applyBorder="1" applyAlignment="1">
      <alignment horizontal="center" vertical="center"/>
    </xf>
    <xf numFmtId="38" fontId="9" fillId="0" borderId="0" xfId="17" applyFont="1" applyFill="1" applyBorder="1" applyAlignment="1">
      <alignment horizontal="center" vertical="center"/>
    </xf>
    <xf numFmtId="38" fontId="1" fillId="0" borderId="0" xfId="17" applyFont="1" applyFill="1" applyBorder="1" applyAlignment="1">
      <alignment horizontal="distributed" vertical="center" wrapText="1"/>
    </xf>
    <xf numFmtId="38" fontId="9" fillId="0" borderId="0" xfId="17" applyFont="1" applyFill="1" applyBorder="1" applyAlignment="1">
      <alignment horizontal="distributed" vertical="center" wrapText="1"/>
    </xf>
    <xf numFmtId="38" fontId="9" fillId="0" borderId="10" xfId="17" applyFont="1" applyFill="1" applyBorder="1" applyAlignment="1">
      <alignment horizontal="center" vertical="center"/>
    </xf>
    <xf numFmtId="0" fontId="14" fillId="0" borderId="8" xfId="36" applyFont="1" applyFill="1" applyBorder="1" applyAlignment="1">
      <alignment horizontal="center"/>
      <protection/>
    </xf>
    <xf numFmtId="38" fontId="8" fillId="0" borderId="10" xfId="17" applyFont="1" applyFill="1" applyBorder="1" applyAlignment="1">
      <alignment/>
    </xf>
    <xf numFmtId="38" fontId="8" fillId="0" borderId="8" xfId="17" applyFont="1" applyFill="1" applyBorder="1" applyAlignment="1">
      <alignment horizontal="center"/>
    </xf>
    <xf numFmtId="41" fontId="8" fillId="0" borderId="8" xfId="17" applyNumberFormat="1" applyFont="1" applyFill="1" applyBorder="1" applyAlignment="1">
      <alignment horizontal="right"/>
    </xf>
    <xf numFmtId="0" fontId="8" fillId="0" borderId="8" xfId="36" applyFont="1" applyFill="1" applyBorder="1" applyAlignment="1">
      <alignment horizontal="center"/>
      <protection/>
    </xf>
    <xf numFmtId="38" fontId="8" fillId="0" borderId="0" xfId="17" applyFont="1" applyFill="1" applyAlignment="1">
      <alignment/>
    </xf>
    <xf numFmtId="0" fontId="14" fillId="0" borderId="10" xfId="36" applyFont="1" applyFill="1" applyBorder="1">
      <alignment/>
      <protection/>
    </xf>
    <xf numFmtId="38" fontId="1" fillId="0" borderId="3" xfId="17" applyFont="1" applyFill="1" applyBorder="1" applyAlignment="1">
      <alignment/>
    </xf>
    <xf numFmtId="41" fontId="8" fillId="0" borderId="12" xfId="17" applyNumberFormat="1" applyFont="1" applyFill="1" applyBorder="1" applyAlignment="1">
      <alignment horizontal="right"/>
    </xf>
    <xf numFmtId="38" fontId="1" fillId="0" borderId="0" xfId="17" applyFont="1" applyFill="1" applyBorder="1" applyAlignment="1">
      <alignment/>
    </xf>
    <xf numFmtId="38" fontId="1" fillId="0" borderId="0" xfId="17" applyFont="1" applyFill="1" applyAlignment="1">
      <alignment horizontal="distributed" vertical="center" wrapText="1"/>
    </xf>
    <xf numFmtId="38" fontId="8" fillId="0" borderId="0" xfId="17" applyFont="1" applyFill="1" applyBorder="1" applyAlignment="1">
      <alignment/>
    </xf>
    <xf numFmtId="0" fontId="1" fillId="0" borderId="0" xfId="37" applyFont="1" applyFill="1">
      <alignment/>
      <protection/>
    </xf>
    <xf numFmtId="0" fontId="7" fillId="0" borderId="0" xfId="37" applyFont="1" applyFill="1" applyAlignment="1">
      <alignment/>
      <protection/>
    </xf>
    <xf numFmtId="0" fontId="1" fillId="0" borderId="0" xfId="37" applyFont="1" applyFill="1" applyAlignment="1">
      <alignment horizontal="centerContinuous"/>
      <protection/>
    </xf>
    <xf numFmtId="0" fontId="1" fillId="0" borderId="0" xfId="37" applyFont="1" applyFill="1" applyAlignment="1">
      <alignment/>
      <protection/>
    </xf>
    <xf numFmtId="0" fontId="1" fillId="0" borderId="0" xfId="37" applyFont="1" applyFill="1" applyBorder="1">
      <alignment/>
      <protection/>
    </xf>
    <xf numFmtId="0" fontId="1" fillId="0" borderId="0" xfId="37" applyFont="1" applyFill="1" applyBorder="1" applyAlignment="1">
      <alignment horizontal="centerContinuous"/>
      <protection/>
    </xf>
    <xf numFmtId="0" fontId="1" fillId="0" borderId="0" xfId="37" applyFont="1" applyFill="1" applyBorder="1" applyAlignment="1">
      <alignment horizontal="right"/>
      <protection/>
    </xf>
    <xf numFmtId="0" fontId="1" fillId="0" borderId="10" xfId="37" applyFont="1" applyFill="1" applyBorder="1" applyAlignment="1">
      <alignment vertical="center"/>
      <protection/>
    </xf>
    <xf numFmtId="0" fontId="1" fillId="0" borderId="0" xfId="37" applyFont="1" applyFill="1" applyAlignment="1">
      <alignment vertical="center"/>
      <protection/>
    </xf>
    <xf numFmtId="0" fontId="1" fillId="0" borderId="20" xfId="37" applyFont="1" applyFill="1" applyBorder="1" applyAlignment="1">
      <alignment horizontal="distributed" vertical="center"/>
      <protection/>
    </xf>
    <xf numFmtId="0" fontId="1" fillId="0" borderId="4" xfId="37" applyFont="1" applyFill="1" applyBorder="1" applyAlignment="1">
      <alignment horizontal="distributed" vertical="center"/>
      <protection/>
    </xf>
    <xf numFmtId="0" fontId="1" fillId="0" borderId="11" xfId="37" applyFont="1" applyFill="1" applyBorder="1" applyAlignment="1">
      <alignment horizontal="distributed" vertical="center"/>
      <protection/>
    </xf>
    <xf numFmtId="0" fontId="1" fillId="0" borderId="12" xfId="37" applyFont="1" applyFill="1" applyBorder="1" applyAlignment="1">
      <alignment horizontal="distributed" vertical="center"/>
      <protection/>
    </xf>
    <xf numFmtId="0" fontId="1" fillId="0" borderId="10" xfId="37" applyFont="1" applyFill="1" applyBorder="1" applyAlignment="1">
      <alignment horizontal="distributed" vertical="center"/>
      <protection/>
    </xf>
    <xf numFmtId="196" fontId="1" fillId="0" borderId="4" xfId="17" applyNumberFormat="1" applyFont="1" applyFill="1" applyBorder="1" applyAlignment="1">
      <alignment horizontal="right" vertical="center"/>
    </xf>
    <xf numFmtId="196" fontId="1" fillId="0" borderId="5" xfId="17" applyNumberFormat="1" applyFont="1" applyFill="1" applyBorder="1" applyAlignment="1">
      <alignment horizontal="right" vertical="center"/>
    </xf>
    <xf numFmtId="196" fontId="1" fillId="0" borderId="5" xfId="17" applyNumberFormat="1" applyFont="1" applyFill="1" applyBorder="1" applyAlignment="1">
      <alignment vertical="center"/>
    </xf>
    <xf numFmtId="196" fontId="1" fillId="0" borderId="7" xfId="17" applyNumberFormat="1" applyFont="1" applyFill="1" applyBorder="1" applyAlignment="1">
      <alignment vertical="center"/>
    </xf>
    <xf numFmtId="196" fontId="1" fillId="0" borderId="8" xfId="17" applyNumberFormat="1" applyFont="1" applyFill="1" applyBorder="1" applyAlignment="1">
      <alignment vertical="center"/>
    </xf>
    <xf numFmtId="196" fontId="1" fillId="0" borderId="0" xfId="17" applyNumberFormat="1" applyFont="1" applyFill="1" applyBorder="1" applyAlignment="1">
      <alignment vertical="center"/>
    </xf>
    <xf numFmtId="196" fontId="1" fillId="0" borderId="10" xfId="17" applyNumberFormat="1" applyFont="1" applyFill="1" applyBorder="1" applyAlignment="1">
      <alignment vertical="center"/>
    </xf>
    <xf numFmtId="0" fontId="9" fillId="0" borderId="10" xfId="37" applyFont="1" applyFill="1" applyBorder="1" applyAlignment="1">
      <alignment vertical="center"/>
      <protection/>
    </xf>
    <xf numFmtId="0" fontId="8" fillId="0" borderId="10" xfId="37" applyFont="1" applyFill="1" applyBorder="1" applyAlignment="1" quotePrefix="1">
      <alignment horizontal="left" vertical="center"/>
      <protection/>
    </xf>
    <xf numFmtId="196" fontId="8" fillId="0" borderId="8" xfId="17" applyNumberFormat="1" applyFont="1" applyFill="1" applyBorder="1" applyAlignment="1">
      <alignment vertical="center"/>
    </xf>
    <xf numFmtId="196" fontId="8" fillId="0" borderId="0" xfId="17" applyNumberFormat="1" applyFont="1" applyFill="1" applyBorder="1" applyAlignment="1">
      <alignment vertical="center"/>
    </xf>
    <xf numFmtId="196" fontId="8" fillId="0" borderId="10" xfId="17" applyNumberFormat="1" applyFont="1" applyFill="1" applyBorder="1" applyAlignment="1">
      <alignment vertical="center"/>
    </xf>
    <xf numFmtId="0" fontId="9" fillId="0" borderId="0" xfId="37" applyFont="1" applyFill="1" applyAlignment="1">
      <alignment vertical="center"/>
      <protection/>
    </xf>
    <xf numFmtId="0" fontId="16" fillId="0" borderId="10" xfId="37" applyFont="1" applyFill="1" applyBorder="1" applyAlignment="1">
      <alignment horizontal="distributed" vertical="center"/>
      <protection/>
    </xf>
    <xf numFmtId="0" fontId="8" fillId="0" borderId="10" xfId="37" applyFont="1" applyFill="1" applyBorder="1" applyAlignment="1">
      <alignment horizontal="distributed" vertical="center"/>
      <protection/>
    </xf>
    <xf numFmtId="0" fontId="1" fillId="0" borderId="10" xfId="37" applyFont="1" applyFill="1" applyBorder="1" applyAlignment="1">
      <alignment horizontal="center" vertical="center"/>
      <protection/>
    </xf>
    <xf numFmtId="196" fontId="16" fillId="0" borderId="0" xfId="17" applyNumberFormat="1" applyFont="1" applyFill="1" applyBorder="1" applyAlignment="1">
      <alignment vertical="center"/>
    </xf>
    <xf numFmtId="196" fontId="1" fillId="0" borderId="8" xfId="17" applyNumberFormat="1" applyFont="1" applyFill="1" applyBorder="1" applyAlignment="1">
      <alignment horizontal="right" vertical="center"/>
    </xf>
    <xf numFmtId="196" fontId="1" fillId="0" borderId="0" xfId="17" applyNumberFormat="1" applyFont="1" applyFill="1" applyBorder="1" applyAlignment="1">
      <alignment horizontal="right" vertical="center"/>
    </xf>
    <xf numFmtId="196" fontId="1" fillId="0" borderId="10" xfId="17" applyNumberFormat="1" applyFont="1" applyFill="1" applyBorder="1" applyAlignment="1">
      <alignment horizontal="right" vertical="center"/>
    </xf>
    <xf numFmtId="196" fontId="1" fillId="0" borderId="0" xfId="17" applyNumberFormat="1" applyFont="1" applyFill="1" applyBorder="1" applyAlignment="1">
      <alignment horizontal="center" vertical="center"/>
    </xf>
    <xf numFmtId="196" fontId="1" fillId="0" borderId="10" xfId="17" applyNumberFormat="1" applyFont="1" applyFill="1" applyBorder="1" applyAlignment="1">
      <alignment horizontal="center" vertical="center"/>
    </xf>
    <xf numFmtId="0" fontId="1" fillId="0" borderId="15" xfId="37" applyFont="1" applyFill="1" applyBorder="1" applyAlignment="1">
      <alignment horizontal="distributed" vertical="center"/>
      <protection/>
    </xf>
    <xf numFmtId="196" fontId="1" fillId="0" borderId="12" xfId="17" applyNumberFormat="1" applyFont="1" applyFill="1" applyBorder="1" applyAlignment="1">
      <alignment horizontal="right" vertical="center"/>
    </xf>
    <xf numFmtId="196" fontId="1" fillId="0" borderId="13" xfId="17" applyNumberFormat="1" applyFont="1" applyFill="1" applyBorder="1" applyAlignment="1">
      <alignment horizontal="right" vertical="center"/>
    </xf>
    <xf numFmtId="196" fontId="1" fillId="0" borderId="13" xfId="17" applyNumberFormat="1" applyFont="1" applyFill="1" applyBorder="1" applyAlignment="1">
      <alignment horizontal="center" vertical="center"/>
    </xf>
    <xf numFmtId="196" fontId="1" fillId="0" borderId="15" xfId="17" applyNumberFormat="1" applyFont="1" applyFill="1" applyBorder="1" applyAlignment="1">
      <alignment horizontal="right" vertical="center"/>
    </xf>
    <xf numFmtId="0" fontId="1" fillId="0" borderId="0" xfId="38" applyFont="1" applyFill="1" applyAlignment="1">
      <alignment vertical="center"/>
      <protection/>
    </xf>
    <xf numFmtId="0" fontId="7" fillId="0" borderId="0" xfId="38" applyFont="1" applyFill="1" applyAlignment="1">
      <alignment vertical="center"/>
      <protection/>
    </xf>
    <xf numFmtId="0" fontId="1" fillId="0" borderId="0" xfId="38" applyFont="1" applyFill="1" applyAlignment="1">
      <alignment horizontal="right" vertical="center"/>
      <protection/>
    </xf>
    <xf numFmtId="0" fontId="1" fillId="0" borderId="0" xfId="38" applyFont="1" applyFill="1" applyBorder="1" applyAlignment="1">
      <alignment vertical="center"/>
      <protection/>
    </xf>
    <xf numFmtId="0" fontId="8" fillId="0" borderId="0" xfId="38" applyFont="1" applyFill="1" applyAlignment="1">
      <alignment vertical="center"/>
      <protection/>
    </xf>
    <xf numFmtId="41" fontId="8" fillId="0" borderId="5" xfId="38" applyNumberFormat="1" applyFont="1" applyFill="1" applyBorder="1" applyAlignment="1">
      <alignment vertical="center"/>
      <protection/>
    </xf>
    <xf numFmtId="191" fontId="8" fillId="0" borderId="5" xfId="38" applyNumberFormat="1" applyFont="1" applyFill="1" applyBorder="1" applyAlignment="1">
      <alignment vertical="center"/>
      <protection/>
    </xf>
    <xf numFmtId="180" fontId="8" fillId="0" borderId="5" xfId="38" applyNumberFormat="1" applyFont="1" applyFill="1" applyBorder="1" applyAlignment="1">
      <alignment vertical="center"/>
      <protection/>
    </xf>
    <xf numFmtId="184" fontId="8" fillId="0" borderId="7" xfId="38" applyNumberFormat="1" applyFont="1" applyFill="1" applyBorder="1" applyAlignment="1">
      <alignment vertical="center"/>
      <protection/>
    </xf>
    <xf numFmtId="0" fontId="1" fillId="0" borderId="8" xfId="38" applyFont="1" applyFill="1" applyBorder="1" applyAlignment="1">
      <alignment vertical="center"/>
      <protection/>
    </xf>
    <xf numFmtId="0" fontId="1" fillId="0" borderId="10" xfId="38" applyFont="1" applyFill="1" applyBorder="1" applyAlignment="1">
      <alignment vertical="center"/>
      <protection/>
    </xf>
    <xf numFmtId="41" fontId="1" fillId="0" borderId="8" xfId="38" applyNumberFormat="1" applyFont="1" applyFill="1" applyBorder="1" applyAlignment="1">
      <alignment vertical="center"/>
      <protection/>
    </xf>
    <xf numFmtId="191" fontId="1" fillId="0" borderId="0" xfId="38" applyNumberFormat="1" applyFont="1" applyFill="1" applyBorder="1" applyAlignment="1">
      <alignment vertical="center"/>
      <protection/>
    </xf>
    <xf numFmtId="41" fontId="1" fillId="0" borderId="0" xfId="38" applyNumberFormat="1" applyFont="1" applyFill="1" applyBorder="1" applyAlignment="1">
      <alignment vertical="center"/>
      <protection/>
    </xf>
    <xf numFmtId="180" fontId="1" fillId="0" borderId="0" xfId="38" applyNumberFormat="1" applyFont="1" applyFill="1" applyBorder="1" applyAlignment="1">
      <alignment vertical="center"/>
      <protection/>
    </xf>
    <xf numFmtId="184" fontId="1" fillId="0" borderId="10" xfId="38" applyNumberFormat="1" applyFont="1" applyFill="1" applyBorder="1" applyAlignment="1">
      <alignment vertical="center"/>
      <protection/>
    </xf>
    <xf numFmtId="0" fontId="1" fillId="0" borderId="8" xfId="38" applyFont="1" applyFill="1" applyBorder="1" applyAlignment="1">
      <alignment horizontal="distributed" vertical="center"/>
      <protection/>
    </xf>
    <xf numFmtId="0" fontId="1" fillId="0" borderId="10" xfId="38" applyFont="1" applyFill="1" applyBorder="1" applyAlignment="1">
      <alignment horizontal="distributed" vertical="center"/>
      <protection/>
    </xf>
    <xf numFmtId="189" fontId="1" fillId="0" borderId="0" xfId="38" applyNumberFormat="1" applyFont="1" applyFill="1" applyBorder="1" applyAlignment="1">
      <alignment vertical="center"/>
      <protection/>
    </xf>
    <xf numFmtId="208" fontId="1" fillId="0" borderId="8" xfId="38" applyNumberFormat="1" applyFont="1" applyFill="1" applyBorder="1" applyAlignment="1">
      <alignment vertical="center"/>
      <protection/>
    </xf>
    <xf numFmtId="208" fontId="1" fillId="0" borderId="0" xfId="38" applyNumberFormat="1" applyFont="1" applyFill="1" applyBorder="1" applyAlignment="1">
      <alignment vertical="center"/>
      <protection/>
    </xf>
    <xf numFmtId="208" fontId="1" fillId="0" borderId="8" xfId="17" applyNumberFormat="1" applyFont="1" applyFill="1" applyBorder="1" applyAlignment="1">
      <alignment vertical="center"/>
    </xf>
    <xf numFmtId="189" fontId="1" fillId="0" borderId="0" xfId="17" applyNumberFormat="1" applyFont="1" applyFill="1" applyBorder="1" applyAlignment="1">
      <alignment vertical="center"/>
    </xf>
    <xf numFmtId="208" fontId="1" fillId="0" borderId="0" xfId="17" applyNumberFormat="1" applyFont="1" applyFill="1" applyBorder="1" applyAlignment="1">
      <alignment vertical="center"/>
    </xf>
    <xf numFmtId="180" fontId="1" fillId="0" borderId="0" xfId="17" applyNumberFormat="1" applyFont="1" applyFill="1" applyBorder="1" applyAlignment="1">
      <alignment vertical="center"/>
    </xf>
    <xf numFmtId="184" fontId="1" fillId="0" borderId="10" xfId="17" applyNumberFormat="1" applyFont="1" applyFill="1" applyBorder="1" applyAlignment="1">
      <alignment vertical="center"/>
    </xf>
    <xf numFmtId="191" fontId="1" fillId="0" borderId="10" xfId="38" applyNumberFormat="1" applyFont="1" applyFill="1" applyBorder="1" applyAlignment="1">
      <alignment vertical="center"/>
      <protection/>
    </xf>
    <xf numFmtId="0" fontId="1" fillId="0" borderId="10" xfId="38" applyFont="1" applyFill="1" applyBorder="1" applyAlignment="1">
      <alignment horizontal="center" vertical="center"/>
      <protection/>
    </xf>
    <xf numFmtId="0" fontId="1" fillId="0" borderId="0" xfId="38" applyFont="1" applyFill="1" applyBorder="1" applyAlignment="1">
      <alignment horizontal="distributed" vertical="center"/>
      <protection/>
    </xf>
    <xf numFmtId="0" fontId="1" fillId="0" borderId="12" xfId="38" applyFont="1" applyFill="1" applyBorder="1" applyAlignment="1">
      <alignment horizontal="distributed" vertical="center"/>
      <protection/>
    </xf>
    <xf numFmtId="0" fontId="1" fillId="0" borderId="13" xfId="38" applyFont="1" applyFill="1" applyBorder="1" applyAlignment="1">
      <alignment horizontal="distributed" vertical="center"/>
      <protection/>
    </xf>
    <xf numFmtId="208" fontId="1" fillId="0" borderId="12" xfId="17" applyNumberFormat="1" applyFont="1" applyFill="1" applyBorder="1" applyAlignment="1">
      <alignment vertical="center"/>
    </xf>
    <xf numFmtId="189" fontId="1" fillId="0" borderId="13" xfId="17" applyNumberFormat="1" applyFont="1" applyFill="1" applyBorder="1" applyAlignment="1">
      <alignment vertical="center"/>
    </xf>
    <xf numFmtId="208" fontId="1" fillId="0" borderId="13" xfId="17" applyNumberFormat="1" applyFont="1" applyFill="1" applyBorder="1" applyAlignment="1">
      <alignment vertical="center"/>
    </xf>
    <xf numFmtId="180" fontId="1" fillId="0" borderId="13" xfId="17" applyNumberFormat="1" applyFont="1" applyFill="1" applyBorder="1" applyAlignment="1">
      <alignment vertical="center"/>
    </xf>
    <xf numFmtId="184" fontId="1" fillId="0" borderId="15" xfId="17" applyNumberFormat="1" applyFont="1" applyFill="1" applyBorder="1" applyAlignment="1">
      <alignment vertical="center"/>
    </xf>
    <xf numFmtId="191" fontId="1" fillId="0" borderId="0" xfId="38" applyNumberFormat="1" applyFont="1" applyFill="1" applyAlignment="1">
      <alignment vertical="center"/>
      <protection/>
    </xf>
    <xf numFmtId="0" fontId="1" fillId="0" borderId="0" xfId="39" applyFont="1">
      <alignment/>
      <protection/>
    </xf>
    <xf numFmtId="0" fontId="7" fillId="0" borderId="0" xfId="39" applyFont="1" applyAlignment="1">
      <alignment horizontal="left"/>
      <protection/>
    </xf>
    <xf numFmtId="0" fontId="1" fillId="0" borderId="0" xfId="39" applyFont="1" applyAlignment="1">
      <alignment horizontal="centerContinuous"/>
      <protection/>
    </xf>
    <xf numFmtId="0" fontId="1" fillId="0" borderId="0" xfId="39" applyFont="1" applyBorder="1" applyAlignment="1">
      <alignment horizontal="right"/>
      <protection/>
    </xf>
    <xf numFmtId="0" fontId="1" fillId="0" borderId="0" xfId="39" applyFont="1" applyBorder="1">
      <alignment/>
      <protection/>
    </xf>
    <xf numFmtId="0" fontId="1" fillId="0" borderId="18" xfId="39" applyFont="1" applyBorder="1" applyAlignment="1">
      <alignment horizontal="center"/>
      <protection/>
    </xf>
    <xf numFmtId="0" fontId="1" fillId="0" borderId="30" xfId="39" applyFont="1" applyBorder="1" applyAlignment="1">
      <alignment horizontal="centerContinuous" vertical="center"/>
      <protection/>
    </xf>
    <xf numFmtId="0" fontId="1" fillId="0" borderId="19" xfId="39" applyFont="1" applyBorder="1" applyAlignment="1">
      <alignment horizontal="centerContinuous" vertical="center"/>
      <protection/>
    </xf>
    <xf numFmtId="0" fontId="1" fillId="0" borderId="18" xfId="39" applyFont="1" applyBorder="1" applyAlignment="1">
      <alignment horizontal="center" vertical="center"/>
      <protection/>
    </xf>
    <xf numFmtId="0" fontId="1" fillId="0" borderId="3" xfId="39" applyFont="1" applyBorder="1" applyAlignment="1">
      <alignment horizontal="center" vertical="center"/>
      <protection/>
    </xf>
    <xf numFmtId="0" fontId="1" fillId="0" borderId="20" xfId="39" applyFont="1" applyBorder="1" applyAlignment="1">
      <alignment horizontal="center" vertical="center"/>
      <protection/>
    </xf>
    <xf numFmtId="0" fontId="1" fillId="0" borderId="10" xfId="39" applyFont="1" applyBorder="1" applyAlignment="1">
      <alignment horizontal="center" vertical="center"/>
      <protection/>
    </xf>
    <xf numFmtId="0" fontId="1" fillId="0" borderId="11" xfId="39" applyFont="1" applyBorder="1" applyAlignment="1">
      <alignment horizontal="center" vertical="center"/>
      <protection/>
    </xf>
    <xf numFmtId="0" fontId="1" fillId="0" borderId="15" xfId="39" applyFont="1" applyBorder="1" applyAlignment="1">
      <alignment horizontal="center" vertical="center"/>
      <protection/>
    </xf>
    <xf numFmtId="0" fontId="1" fillId="0" borderId="11" xfId="39" applyFont="1" applyBorder="1" applyAlignment="1">
      <alignment horizontal="center"/>
      <protection/>
    </xf>
    <xf numFmtId="0" fontId="1" fillId="0" borderId="16" xfId="39" applyFont="1" applyBorder="1" applyAlignment="1">
      <alignment horizontal="center" vertical="center"/>
      <protection/>
    </xf>
    <xf numFmtId="0" fontId="1" fillId="0" borderId="16" xfId="39" applyFont="1" applyBorder="1" applyAlignment="1">
      <alignment horizontal="center"/>
      <protection/>
    </xf>
    <xf numFmtId="0" fontId="8" fillId="0" borderId="0" xfId="39" applyFont="1" applyBorder="1" applyAlignment="1">
      <alignment vertical="center"/>
      <protection/>
    </xf>
    <xf numFmtId="0" fontId="8" fillId="0" borderId="3" xfId="39" applyFont="1" applyBorder="1" applyAlignment="1">
      <alignment horizontal="distributed" vertical="center"/>
      <protection/>
    </xf>
    <xf numFmtId="41" fontId="8" fillId="0" borderId="0" xfId="39" applyNumberFormat="1" applyFont="1" applyFill="1" applyBorder="1" applyAlignment="1">
      <alignment vertical="center"/>
      <protection/>
    </xf>
    <xf numFmtId="41" fontId="8" fillId="0" borderId="5" xfId="39" applyNumberFormat="1" applyFont="1" applyFill="1" applyBorder="1" applyAlignment="1">
      <alignment vertical="center"/>
      <protection/>
    </xf>
    <xf numFmtId="41" fontId="8" fillId="0" borderId="10" xfId="39" applyNumberFormat="1" applyFont="1" applyFill="1" applyBorder="1" applyAlignment="1">
      <alignment vertical="center"/>
      <protection/>
    </xf>
    <xf numFmtId="0" fontId="8" fillId="0" borderId="0" xfId="39" applyFont="1" applyAlignment="1">
      <alignment vertical="center"/>
      <protection/>
    </xf>
    <xf numFmtId="0" fontId="1" fillId="0" borderId="3" xfId="39" applyFont="1" applyBorder="1" applyAlignment="1">
      <alignment horizontal="distributed"/>
      <protection/>
    </xf>
    <xf numFmtId="41" fontId="1" fillId="0" borderId="0" xfId="39" applyNumberFormat="1" applyFont="1" applyFill="1" applyBorder="1">
      <alignment/>
      <protection/>
    </xf>
    <xf numFmtId="41" fontId="1" fillId="0" borderId="0" xfId="39" applyNumberFormat="1" applyFont="1" applyFill="1" applyBorder="1" applyAlignment="1">
      <alignment horizontal="right"/>
      <protection/>
    </xf>
    <xf numFmtId="41" fontId="1" fillId="0" borderId="10" xfId="39" applyNumberFormat="1" applyFont="1" applyFill="1" applyBorder="1">
      <alignment/>
      <protection/>
    </xf>
    <xf numFmtId="41" fontId="1" fillId="0" borderId="10" xfId="39" applyNumberFormat="1" applyFont="1" applyFill="1" applyBorder="1" applyAlignment="1">
      <alignment horizontal="right"/>
      <protection/>
    </xf>
    <xf numFmtId="41" fontId="1" fillId="0" borderId="8" xfId="39" applyNumberFormat="1" applyFont="1" applyFill="1" applyBorder="1" applyAlignment="1">
      <alignment horizontal="right"/>
      <protection/>
    </xf>
    <xf numFmtId="0" fontId="1" fillId="0" borderId="11" xfId="39" applyFont="1" applyBorder="1" applyAlignment="1">
      <alignment horizontal="distributed"/>
      <protection/>
    </xf>
    <xf numFmtId="41" fontId="1" fillId="0" borderId="12" xfId="39" applyNumberFormat="1" applyFont="1" applyFill="1" applyBorder="1" applyAlignment="1">
      <alignment horizontal="right"/>
      <protection/>
    </xf>
    <xf numFmtId="41" fontId="1" fillId="0" borderId="13" xfId="39" applyNumberFormat="1" applyFont="1" applyFill="1" applyBorder="1" applyAlignment="1">
      <alignment horizontal="right"/>
      <protection/>
    </xf>
    <xf numFmtId="41" fontId="1" fillId="0" borderId="13" xfId="39" applyNumberFormat="1" applyFont="1" applyFill="1" applyBorder="1">
      <alignment/>
      <protection/>
    </xf>
    <xf numFmtId="41" fontId="1" fillId="0" borderId="15" xfId="39" applyNumberFormat="1" applyFont="1" applyFill="1" applyBorder="1" applyAlignment="1">
      <alignment horizontal="right"/>
      <protection/>
    </xf>
    <xf numFmtId="38" fontId="1" fillId="0" borderId="31" xfId="17" applyFont="1" applyBorder="1" applyAlignment="1">
      <alignment horizontal="center" vertical="center"/>
    </xf>
    <xf numFmtId="38" fontId="1" fillId="0" borderId="1" xfId="17" applyFont="1" applyBorder="1" applyAlignment="1">
      <alignment vertical="center" wrapText="1"/>
    </xf>
    <xf numFmtId="38" fontId="1" fillId="0" borderId="32" xfId="17" applyFont="1" applyBorder="1" applyAlignment="1">
      <alignment vertical="center"/>
    </xf>
    <xf numFmtId="38" fontId="1" fillId="0" borderId="19" xfId="17" applyFont="1" applyBorder="1" applyAlignment="1">
      <alignment vertical="center"/>
    </xf>
    <xf numFmtId="38" fontId="1" fillId="0" borderId="8" xfId="17" applyFont="1" applyBorder="1" applyAlignment="1">
      <alignment horizontal="distributed" vertical="center"/>
    </xf>
    <xf numFmtId="38" fontId="1" fillId="0" borderId="8" xfId="17" applyFont="1" applyBorder="1" applyAlignment="1">
      <alignment horizontal="left" vertical="center"/>
    </xf>
    <xf numFmtId="0" fontId="1" fillId="0" borderId="10" xfId="40" applyFont="1" applyBorder="1" applyAlignment="1">
      <alignment horizontal="distributed" vertical="center"/>
      <protection/>
    </xf>
    <xf numFmtId="0" fontId="1" fillId="0" borderId="8" xfId="40" applyFont="1" applyBorder="1" applyAlignment="1">
      <alignment horizontal="left" vertical="center"/>
      <protection/>
    </xf>
    <xf numFmtId="0" fontId="1" fillId="0" borderId="8" xfId="40" applyFont="1" applyBorder="1" applyAlignment="1">
      <alignment vertical="center"/>
      <protection/>
    </xf>
    <xf numFmtId="38" fontId="1" fillId="0" borderId="10" xfId="17" applyFont="1" applyBorder="1" applyAlignment="1">
      <alignment horizontal="right" vertical="center"/>
    </xf>
    <xf numFmtId="38" fontId="1" fillId="0" borderId="9" xfId="17" applyFont="1" applyBorder="1" applyAlignment="1">
      <alignment vertical="center" wrapText="1"/>
    </xf>
    <xf numFmtId="38" fontId="1" fillId="0" borderId="10" xfId="17" applyFont="1" applyBorder="1" applyAlignment="1">
      <alignment vertical="center" wrapText="1"/>
    </xf>
    <xf numFmtId="38" fontId="1" fillId="0" borderId="10" xfId="17" applyFont="1" applyBorder="1" applyAlignment="1">
      <alignment horizontal="center" vertical="center" wrapText="1"/>
    </xf>
    <xf numFmtId="38" fontId="1" fillId="0" borderId="15" xfId="17" applyFont="1" applyBorder="1" applyAlignment="1">
      <alignment horizontal="center" vertical="center"/>
    </xf>
    <xf numFmtId="38" fontId="1" fillId="0" borderId="1" xfId="17" applyFont="1" applyBorder="1" applyAlignment="1">
      <alignment horizontal="center" vertical="center" wrapText="1"/>
    </xf>
    <xf numFmtId="38" fontId="8" fillId="0" borderId="26" xfId="17" applyFont="1" applyBorder="1" applyAlignment="1">
      <alignment vertical="center"/>
    </xf>
    <xf numFmtId="38" fontId="1" fillId="0" borderId="26" xfId="17" applyFont="1" applyBorder="1" applyAlignment="1">
      <alignment vertical="center"/>
    </xf>
    <xf numFmtId="0" fontId="1" fillId="0" borderId="10" xfId="41" applyFont="1" applyBorder="1" applyAlignment="1">
      <alignment horizontal="distributed" vertical="center"/>
      <protection/>
    </xf>
    <xf numFmtId="209" fontId="1" fillId="0" borderId="0" xfId="17" applyNumberFormat="1" applyFont="1" applyBorder="1" applyAlignment="1">
      <alignment vertical="center"/>
    </xf>
    <xf numFmtId="209" fontId="1" fillId="0" borderId="10" xfId="17" applyNumberFormat="1" applyFont="1" applyBorder="1" applyAlignment="1">
      <alignment vertical="center"/>
    </xf>
    <xf numFmtId="0" fontId="1" fillId="0" borderId="8" xfId="41" applyFont="1" applyBorder="1" applyAlignment="1">
      <alignment horizontal="left" vertical="center"/>
      <protection/>
    </xf>
    <xf numFmtId="0" fontId="1" fillId="0" borderId="8" xfId="41" applyFont="1" applyBorder="1" applyAlignment="1">
      <alignment vertical="center"/>
      <protection/>
    </xf>
    <xf numFmtId="38" fontId="1" fillId="0" borderId="27" xfId="17" applyFont="1" applyBorder="1" applyAlignment="1">
      <alignment vertical="center"/>
    </xf>
    <xf numFmtId="0" fontId="1" fillId="0" borderId="0" xfId="42" applyFont="1">
      <alignment/>
      <protection/>
    </xf>
    <xf numFmtId="0" fontId="7" fillId="0" borderId="0" xfId="42" applyFont="1">
      <alignment/>
      <protection/>
    </xf>
    <xf numFmtId="0" fontId="1" fillId="0" borderId="0" xfId="42" applyFont="1" applyAlignment="1">
      <alignment horizontal="right"/>
      <protection/>
    </xf>
    <xf numFmtId="0" fontId="1" fillId="0" borderId="0" xfId="42" applyFont="1" applyAlignment="1">
      <alignment vertical="center"/>
      <protection/>
    </xf>
    <xf numFmtId="0" fontId="1" fillId="0" borderId="30" xfId="42" applyFont="1" applyBorder="1" applyAlignment="1">
      <alignment horizontal="centerContinuous" vertical="center"/>
      <protection/>
    </xf>
    <xf numFmtId="0" fontId="1" fillId="0" borderId="19" xfId="42" applyFont="1" applyBorder="1" applyAlignment="1">
      <alignment horizontal="centerContinuous" vertical="center"/>
      <protection/>
    </xf>
    <xf numFmtId="0" fontId="1" fillId="0" borderId="10" xfId="42" applyFont="1" applyBorder="1" applyAlignment="1">
      <alignment horizontal="center" vertical="center"/>
      <protection/>
    </xf>
    <xf numFmtId="0" fontId="1" fillId="0" borderId="3" xfId="42" applyFont="1" applyBorder="1" applyAlignment="1">
      <alignment horizontal="center" vertical="center"/>
      <protection/>
    </xf>
    <xf numFmtId="0" fontId="8" fillId="0" borderId="0" xfId="42" applyFont="1" applyAlignment="1">
      <alignment vertical="center"/>
      <protection/>
    </xf>
    <xf numFmtId="3" fontId="8" fillId="0" borderId="5" xfId="42" applyNumberFormat="1" applyFont="1" applyBorder="1" applyAlignment="1">
      <alignment vertical="center"/>
      <protection/>
    </xf>
    <xf numFmtId="187" fontId="8" fillId="0" borderId="5" xfId="42" applyNumberFormat="1" applyFont="1" applyBorder="1" applyAlignment="1">
      <alignment vertical="center"/>
      <protection/>
    </xf>
    <xf numFmtId="187" fontId="8" fillId="0" borderId="7" xfId="42" applyNumberFormat="1" applyFont="1" applyBorder="1" applyAlignment="1">
      <alignment vertical="center"/>
      <protection/>
    </xf>
    <xf numFmtId="0" fontId="1" fillId="0" borderId="8" xfId="42" applyFont="1" applyBorder="1">
      <alignment/>
      <protection/>
    </xf>
    <xf numFmtId="0" fontId="1" fillId="0" borderId="10" xfId="42" applyFont="1" applyBorder="1">
      <alignment/>
      <protection/>
    </xf>
    <xf numFmtId="3" fontId="1" fillId="0" borderId="0" xfId="42" applyNumberFormat="1" applyFont="1" applyBorder="1">
      <alignment/>
      <protection/>
    </xf>
    <xf numFmtId="204" fontId="1" fillId="0" borderId="0" xfId="42" applyNumberFormat="1" applyFont="1" applyBorder="1">
      <alignment/>
      <protection/>
    </xf>
    <xf numFmtId="204" fontId="1" fillId="0" borderId="10" xfId="42" applyNumberFormat="1" applyFont="1" applyBorder="1">
      <alignment/>
      <protection/>
    </xf>
    <xf numFmtId="0" fontId="1" fillId="0" borderId="8" xfId="42" applyFont="1" applyBorder="1" applyAlignment="1">
      <alignment vertical="center"/>
      <protection/>
    </xf>
    <xf numFmtId="0" fontId="1" fillId="0" borderId="10" xfId="42" applyFont="1" applyBorder="1" applyAlignment="1">
      <alignment horizontal="distributed" vertical="center"/>
      <protection/>
    </xf>
    <xf numFmtId="3" fontId="1" fillId="0" borderId="0" xfId="42" applyNumberFormat="1" applyFont="1" applyBorder="1" applyAlignment="1">
      <alignment vertical="center"/>
      <protection/>
    </xf>
    <xf numFmtId="204" fontId="1" fillId="0" borderId="0" xfId="42" applyNumberFormat="1" applyFont="1" applyBorder="1" applyAlignment="1">
      <alignment vertical="center"/>
      <protection/>
    </xf>
    <xf numFmtId="204" fontId="1" fillId="0" borderId="10" xfId="42" applyNumberFormat="1" applyFont="1" applyBorder="1" applyAlignment="1">
      <alignment vertical="center"/>
      <protection/>
    </xf>
    <xf numFmtId="190" fontId="1" fillId="0" borderId="0" xfId="42" applyNumberFormat="1" applyFont="1" applyAlignment="1">
      <alignment vertical="center"/>
      <protection/>
    </xf>
    <xf numFmtId="198" fontId="1" fillId="0" borderId="0" xfId="42" applyNumberFormat="1" applyFont="1" applyAlignment="1">
      <alignment vertical="center"/>
      <protection/>
    </xf>
    <xf numFmtId="3" fontId="1" fillId="0" borderId="0" xfId="42" applyNumberFormat="1" applyFont="1" applyBorder="1" applyAlignment="1">
      <alignment horizontal="right" vertical="center"/>
      <protection/>
    </xf>
    <xf numFmtId="3" fontId="8" fillId="0" borderId="0" xfId="42" applyNumberFormat="1" applyFont="1" applyBorder="1" applyAlignment="1">
      <alignment vertical="center"/>
      <protection/>
    </xf>
    <xf numFmtId="187" fontId="8" fillId="0" borderId="0" xfId="42" applyNumberFormat="1" applyFont="1" applyBorder="1" applyAlignment="1">
      <alignment vertical="center"/>
      <protection/>
    </xf>
    <xf numFmtId="187" fontId="8" fillId="0" borderId="10" xfId="42" applyNumberFormat="1" applyFont="1" applyBorder="1" applyAlignment="1">
      <alignment vertical="center"/>
      <protection/>
    </xf>
    <xf numFmtId="204" fontId="1" fillId="0" borderId="0" xfId="42" applyNumberFormat="1" applyFont="1" applyBorder="1" applyAlignment="1">
      <alignment horizontal="right" vertical="center"/>
      <protection/>
    </xf>
    <xf numFmtId="204" fontId="1" fillId="0" borderId="10" xfId="42" applyNumberFormat="1" applyFont="1" applyBorder="1" applyAlignment="1">
      <alignment horizontal="right" vertical="center"/>
      <protection/>
    </xf>
    <xf numFmtId="0" fontId="8" fillId="0" borderId="12" xfId="42" applyFont="1" applyBorder="1" applyAlignment="1">
      <alignment horizontal="left" vertical="center"/>
      <protection/>
    </xf>
    <xf numFmtId="0" fontId="8" fillId="0" borderId="15" xfId="42" applyFont="1" applyBorder="1" applyAlignment="1">
      <alignment vertical="center"/>
      <protection/>
    </xf>
    <xf numFmtId="3" fontId="8" fillId="0" borderId="13" xfId="42" applyNumberFormat="1" applyFont="1" applyBorder="1" applyAlignment="1">
      <alignment vertical="center"/>
      <protection/>
    </xf>
    <xf numFmtId="204" fontId="8" fillId="0" borderId="13" xfId="42" applyNumberFormat="1" applyFont="1" applyBorder="1" applyAlignment="1">
      <alignment vertical="center"/>
      <protection/>
    </xf>
    <xf numFmtId="204" fontId="8" fillId="0" borderId="15" xfId="42" applyNumberFormat="1" applyFont="1" applyBorder="1" applyAlignment="1">
      <alignment vertical="center"/>
      <protection/>
    </xf>
    <xf numFmtId="210" fontId="7" fillId="0" borderId="0" xfId="17" applyNumberFormat="1" applyFont="1" applyFill="1" applyAlignment="1">
      <alignment horizontal="left"/>
    </xf>
    <xf numFmtId="38" fontId="9" fillId="0" borderId="0" xfId="17" applyFont="1" applyFill="1" applyBorder="1" applyAlignment="1">
      <alignment horizontal="right"/>
    </xf>
    <xf numFmtId="38" fontId="1" fillId="0" borderId="28" xfId="17" applyFont="1" applyFill="1" applyBorder="1" applyAlignment="1">
      <alignment horizontal="center"/>
    </xf>
    <xf numFmtId="38" fontId="1" fillId="0" borderId="18" xfId="17" applyFont="1" applyFill="1" applyBorder="1" applyAlignment="1">
      <alignment horizontal="center"/>
    </xf>
    <xf numFmtId="0" fontId="1" fillId="0" borderId="18" xfId="43" applyFont="1" applyFill="1" applyBorder="1">
      <alignment/>
      <protection/>
    </xf>
    <xf numFmtId="38" fontId="1" fillId="0" borderId="20" xfId="17" applyFont="1" applyFill="1" applyBorder="1" applyAlignment="1">
      <alignment/>
    </xf>
    <xf numFmtId="38" fontId="1" fillId="0" borderId="20" xfId="17" applyFont="1" applyFill="1" applyBorder="1" applyAlignment="1">
      <alignment horizontal="center"/>
    </xf>
    <xf numFmtId="38" fontId="1" fillId="0" borderId="13" xfId="17" applyFont="1" applyFill="1" applyBorder="1" applyAlignment="1">
      <alignment horizontal="center"/>
    </xf>
    <xf numFmtId="181" fontId="1" fillId="0" borderId="11" xfId="17" applyNumberFormat="1" applyFont="1" applyFill="1" applyBorder="1" applyAlignment="1" quotePrefix="1">
      <alignment horizontal="center"/>
    </xf>
    <xf numFmtId="38" fontId="16" fillId="0" borderId="11" xfId="17" applyFont="1" applyFill="1" applyBorder="1" applyAlignment="1">
      <alignment horizontal="center"/>
    </xf>
    <xf numFmtId="41" fontId="1" fillId="0" borderId="8" xfId="17" applyNumberFormat="1" applyFont="1" applyFill="1" applyBorder="1" applyAlignment="1">
      <alignment horizontal="right" shrinkToFit="1"/>
    </xf>
    <xf numFmtId="41" fontId="1" fillId="0" borderId="5" xfId="17" applyNumberFormat="1" applyFont="1" applyFill="1" applyBorder="1" applyAlignment="1">
      <alignment horizontal="right" shrinkToFit="1"/>
    </xf>
    <xf numFmtId="41" fontId="1" fillId="0" borderId="5" xfId="17" applyNumberFormat="1" applyFont="1" applyFill="1" applyBorder="1" applyAlignment="1">
      <alignment/>
    </xf>
    <xf numFmtId="41" fontId="1" fillId="0" borderId="5" xfId="17" applyNumberFormat="1" applyFont="1" applyBorder="1" applyAlignment="1">
      <alignment horizontal="right" shrinkToFit="1"/>
    </xf>
    <xf numFmtId="41" fontId="1" fillId="0" borderId="7" xfId="17" applyNumberFormat="1" applyFont="1" applyBorder="1" applyAlignment="1">
      <alignment horizontal="right" shrinkToFit="1"/>
    </xf>
    <xf numFmtId="41" fontId="1" fillId="0" borderId="0" xfId="17" applyNumberFormat="1" applyFont="1" applyFill="1" applyBorder="1" applyAlignment="1">
      <alignment horizontal="right" shrinkToFit="1"/>
    </xf>
    <xf numFmtId="41" fontId="1" fillId="0" borderId="0" xfId="17" applyNumberFormat="1" applyFont="1" applyFill="1" applyBorder="1" applyAlignment="1">
      <alignment/>
    </xf>
    <xf numFmtId="41" fontId="1" fillId="0" borderId="0" xfId="17" applyNumberFormat="1" applyFont="1" applyBorder="1" applyAlignment="1">
      <alignment horizontal="right" shrinkToFit="1"/>
    </xf>
    <xf numFmtId="41" fontId="1" fillId="0" borderId="10" xfId="17" applyNumberFormat="1" applyFont="1" applyBorder="1" applyAlignment="1">
      <alignment horizontal="right" shrinkToFit="1"/>
    </xf>
    <xf numFmtId="38" fontId="8" fillId="0" borderId="10" xfId="17" applyFont="1" applyFill="1" applyBorder="1" applyAlignment="1">
      <alignment horizontal="distributed" vertical="center"/>
    </xf>
    <xf numFmtId="41" fontId="8" fillId="0" borderId="8" xfId="17" applyNumberFormat="1" applyFont="1" applyFill="1" applyBorder="1" applyAlignment="1">
      <alignment horizontal="right" shrinkToFit="1"/>
    </xf>
    <xf numFmtId="41" fontId="8" fillId="0" borderId="0" xfId="17" applyNumberFormat="1" applyFont="1" applyFill="1" applyBorder="1" applyAlignment="1">
      <alignment horizontal="right" shrinkToFit="1"/>
    </xf>
    <xf numFmtId="41" fontId="8" fillId="0" borderId="10" xfId="17" applyNumberFormat="1" applyFont="1" applyBorder="1" applyAlignment="1">
      <alignment horizontal="right" shrinkToFit="1"/>
    </xf>
    <xf numFmtId="38" fontId="16" fillId="0" borderId="10" xfId="17" applyFont="1" applyFill="1" applyBorder="1" applyAlignment="1">
      <alignment horizontal="distributed" vertical="center"/>
    </xf>
    <xf numFmtId="41" fontId="16" fillId="0" borderId="8" xfId="17" applyNumberFormat="1" applyFont="1" applyFill="1" applyBorder="1" applyAlignment="1">
      <alignment horizontal="right" shrinkToFit="1"/>
    </xf>
    <xf numFmtId="41" fontId="16" fillId="0" borderId="0" xfId="17" applyNumberFormat="1" applyFont="1" applyFill="1" applyBorder="1" applyAlignment="1">
      <alignment horizontal="right" shrinkToFit="1"/>
    </xf>
    <xf numFmtId="41" fontId="16" fillId="0" borderId="0" xfId="17" applyNumberFormat="1" applyFont="1" applyFill="1" applyBorder="1" applyAlignment="1">
      <alignment/>
    </xf>
    <xf numFmtId="41" fontId="8" fillId="0" borderId="0" xfId="17" applyNumberFormat="1" applyFont="1" applyBorder="1" applyAlignment="1">
      <alignment horizontal="right" shrinkToFit="1"/>
    </xf>
    <xf numFmtId="38" fontId="1" fillId="0" borderId="0" xfId="17" applyFont="1" applyFill="1" applyBorder="1" applyAlignment="1">
      <alignment horizontal="right" shrinkToFit="1"/>
    </xf>
    <xf numFmtId="41" fontId="1" fillId="0" borderId="12" xfId="17" applyNumberFormat="1" applyFont="1" applyFill="1" applyBorder="1" applyAlignment="1">
      <alignment horizontal="right" shrinkToFit="1"/>
    </xf>
    <xf numFmtId="41" fontId="1" fillId="0" borderId="13" xfId="17" applyNumberFormat="1" applyFont="1" applyFill="1" applyBorder="1" applyAlignment="1">
      <alignment horizontal="right" shrinkToFit="1"/>
    </xf>
    <xf numFmtId="38" fontId="1" fillId="0" borderId="13" xfId="17" applyFont="1" applyFill="1" applyBorder="1" applyAlignment="1">
      <alignment horizontal="right" shrinkToFit="1"/>
    </xf>
    <xf numFmtId="41" fontId="1" fillId="0" borderId="13" xfId="17" applyNumberFormat="1" applyFont="1" applyBorder="1" applyAlignment="1">
      <alignment horizontal="right" shrinkToFit="1"/>
    </xf>
    <xf numFmtId="41" fontId="1" fillId="0" borderId="15" xfId="17" applyNumberFormat="1" applyFont="1" applyBorder="1" applyAlignment="1">
      <alignment horizontal="right" shrinkToFit="1"/>
    </xf>
    <xf numFmtId="0" fontId="1" fillId="0" borderId="0" xfId="44" applyFont="1" applyFill="1" applyAlignment="1">
      <alignment vertical="center"/>
      <protection/>
    </xf>
    <xf numFmtId="0" fontId="7" fillId="0" borderId="0" xfId="44" applyFont="1" applyFill="1" applyAlignment="1">
      <alignment vertical="center"/>
      <protection/>
    </xf>
    <xf numFmtId="3" fontId="1" fillId="0" borderId="0" xfId="44" applyNumberFormat="1" applyFont="1" applyFill="1" applyAlignment="1">
      <alignment vertical="center"/>
      <protection/>
    </xf>
    <xf numFmtId="49" fontId="1" fillId="0" borderId="0" xfId="44" applyNumberFormat="1" applyFont="1" applyFill="1" applyAlignment="1">
      <alignment vertical="center"/>
      <protection/>
    </xf>
    <xf numFmtId="49" fontId="1" fillId="0" borderId="21" xfId="44" applyNumberFormat="1" applyFont="1" applyFill="1" applyBorder="1" applyAlignment="1">
      <alignment vertical="center"/>
      <protection/>
    </xf>
    <xf numFmtId="49" fontId="1" fillId="0" borderId="0" xfId="44" applyNumberFormat="1" applyFont="1" applyFill="1" applyBorder="1" applyAlignment="1">
      <alignment vertical="center"/>
      <protection/>
    </xf>
    <xf numFmtId="49" fontId="1" fillId="0" borderId="0" xfId="44" applyNumberFormat="1" applyFont="1" applyFill="1" applyAlignment="1">
      <alignment horizontal="right" vertical="center"/>
      <protection/>
    </xf>
    <xf numFmtId="0" fontId="1" fillId="0" borderId="18" xfId="44" applyFont="1" applyFill="1" applyBorder="1" applyAlignment="1">
      <alignment horizontal="center" vertical="center"/>
      <protection/>
    </xf>
    <xf numFmtId="0" fontId="1" fillId="0" borderId="18" xfId="44" applyFont="1" applyFill="1" applyBorder="1" applyAlignment="1">
      <alignment horizontal="center" vertical="center" wrapText="1"/>
      <protection/>
    </xf>
    <xf numFmtId="0" fontId="1" fillId="0" borderId="5" xfId="44" applyFont="1" applyFill="1" applyBorder="1" applyAlignment="1">
      <alignment horizontal="distributed" vertical="center"/>
      <protection/>
    </xf>
    <xf numFmtId="0" fontId="1" fillId="0" borderId="4" xfId="44" applyNumberFormat="1" applyFont="1" applyFill="1" applyBorder="1" applyAlignment="1">
      <alignment vertical="center"/>
      <protection/>
    </xf>
    <xf numFmtId="0" fontId="1" fillId="0" borderId="5" xfId="44" applyNumberFormat="1" applyFont="1" applyFill="1" applyBorder="1" applyAlignment="1">
      <alignment vertical="center"/>
      <protection/>
    </xf>
    <xf numFmtId="38" fontId="1" fillId="0" borderId="7" xfId="17" applyFont="1" applyFill="1" applyBorder="1" applyAlignment="1">
      <alignment vertical="center"/>
    </xf>
    <xf numFmtId="0" fontId="1" fillId="0" borderId="8" xfId="44" applyFont="1" applyFill="1" applyBorder="1" applyAlignment="1">
      <alignment horizontal="distributed" vertical="center"/>
      <protection/>
    </xf>
    <xf numFmtId="0" fontId="1" fillId="0" borderId="0" xfId="44" applyFont="1" applyFill="1" applyBorder="1" applyAlignment="1">
      <alignment horizontal="distributed" vertical="center"/>
      <protection/>
    </xf>
    <xf numFmtId="2" fontId="1" fillId="0" borderId="8" xfId="44" applyNumberFormat="1" applyFont="1" applyFill="1" applyBorder="1" applyAlignment="1">
      <alignment vertical="center"/>
      <protection/>
    </xf>
    <xf numFmtId="211" fontId="1" fillId="0" borderId="0" xfId="44" applyNumberFormat="1" applyFont="1" applyFill="1" applyBorder="1" applyAlignment="1">
      <alignment vertical="center"/>
      <protection/>
    </xf>
    <xf numFmtId="2" fontId="1" fillId="0" borderId="0" xfId="44" applyNumberFormat="1" applyFont="1" applyFill="1" applyBorder="1" applyAlignment="1">
      <alignment vertical="center"/>
      <protection/>
    </xf>
    <xf numFmtId="2" fontId="1" fillId="0" borderId="10" xfId="44" applyNumberFormat="1" applyFont="1" applyFill="1" applyBorder="1" applyAlignment="1">
      <alignment vertical="center"/>
      <protection/>
    </xf>
    <xf numFmtId="0" fontId="1" fillId="0" borderId="8" xfId="44" applyNumberFormat="1" applyFont="1" applyFill="1" applyBorder="1" applyAlignment="1">
      <alignment vertical="center"/>
      <protection/>
    </xf>
    <xf numFmtId="0" fontId="1" fillId="0" borderId="10" xfId="44" applyNumberFormat="1" applyFont="1" applyFill="1" applyBorder="1" applyAlignment="1">
      <alignment vertical="center"/>
      <protection/>
    </xf>
    <xf numFmtId="0" fontId="1" fillId="0" borderId="13" xfId="44" applyFont="1" applyFill="1" applyBorder="1" applyAlignment="1">
      <alignment horizontal="distributed" vertical="center"/>
      <protection/>
    </xf>
    <xf numFmtId="190" fontId="1" fillId="0" borderId="12" xfId="44" applyNumberFormat="1" applyFont="1" applyFill="1" applyBorder="1" applyAlignment="1">
      <alignment vertical="center"/>
      <protection/>
    </xf>
    <xf numFmtId="190" fontId="1" fillId="0" borderId="13" xfId="44" applyNumberFormat="1" applyFont="1" applyFill="1" applyBorder="1" applyAlignment="1">
      <alignment vertical="center"/>
      <protection/>
    </xf>
    <xf numFmtId="190" fontId="1" fillId="0" borderId="15" xfId="44" applyNumberFormat="1" applyFont="1" applyFill="1" applyBorder="1" applyAlignment="1">
      <alignment vertical="center"/>
      <protection/>
    </xf>
    <xf numFmtId="3" fontId="8" fillId="0" borderId="4" xfId="44" applyNumberFormat="1" applyFont="1" applyFill="1" applyBorder="1" applyAlignment="1">
      <alignment vertical="center"/>
      <protection/>
    </xf>
    <xf numFmtId="3" fontId="8" fillId="0" borderId="5" xfId="44" applyNumberFormat="1" applyFont="1" applyFill="1" applyBorder="1" applyAlignment="1">
      <alignment vertical="center"/>
      <protection/>
    </xf>
    <xf numFmtId="3" fontId="8" fillId="0" borderId="7" xfId="44" applyNumberFormat="1" applyFont="1" applyFill="1" applyBorder="1" applyAlignment="1">
      <alignment vertical="center"/>
      <protection/>
    </xf>
    <xf numFmtId="0" fontId="8" fillId="0" borderId="0" xfId="44" applyFont="1" applyFill="1" applyAlignment="1">
      <alignment vertical="center"/>
      <protection/>
    </xf>
    <xf numFmtId="0" fontId="8" fillId="0" borderId="8" xfId="44" applyFont="1" applyFill="1" applyBorder="1" applyAlignment="1">
      <alignment horizontal="distributed" vertical="center"/>
      <protection/>
    </xf>
    <xf numFmtId="0" fontId="8" fillId="0" borderId="0" xfId="44" applyFont="1" applyFill="1" applyBorder="1" applyAlignment="1">
      <alignment horizontal="distributed" vertical="center"/>
      <protection/>
    </xf>
    <xf numFmtId="3" fontId="8" fillId="0" borderId="8" xfId="44" applyNumberFormat="1" applyFont="1" applyFill="1" applyBorder="1" applyAlignment="1">
      <alignment vertical="center"/>
      <protection/>
    </xf>
    <xf numFmtId="3" fontId="8" fillId="0" borderId="0" xfId="44" applyNumberFormat="1" applyFont="1" applyFill="1" applyBorder="1" applyAlignment="1">
      <alignment vertical="center"/>
      <protection/>
    </xf>
    <xf numFmtId="3" fontId="8" fillId="0" borderId="10" xfId="44" applyNumberFormat="1" applyFont="1" applyFill="1" applyBorder="1" applyAlignment="1">
      <alignment vertical="center"/>
      <protection/>
    </xf>
    <xf numFmtId="3" fontId="1" fillId="0" borderId="0" xfId="44" applyNumberFormat="1" applyFont="1" applyFill="1" applyBorder="1" applyAlignment="1">
      <alignment vertical="center"/>
      <protection/>
    </xf>
    <xf numFmtId="3" fontId="1" fillId="0" borderId="10" xfId="44" applyNumberFormat="1" applyFont="1" applyFill="1" applyBorder="1" applyAlignment="1">
      <alignment vertical="center"/>
      <protection/>
    </xf>
    <xf numFmtId="3" fontId="1" fillId="0" borderId="8" xfId="44" applyNumberFormat="1" applyFont="1" applyFill="1" applyBorder="1" applyAlignment="1">
      <alignment vertical="center"/>
      <protection/>
    </xf>
    <xf numFmtId="3" fontId="8" fillId="0" borderId="12" xfId="44" applyNumberFormat="1" applyFont="1" applyFill="1" applyBorder="1" applyAlignment="1">
      <alignment vertical="center"/>
      <protection/>
    </xf>
    <xf numFmtId="3" fontId="8" fillId="0" borderId="13" xfId="44" applyNumberFormat="1" applyFont="1" applyFill="1" applyBorder="1" applyAlignment="1">
      <alignment vertical="center"/>
      <protection/>
    </xf>
    <xf numFmtId="3" fontId="8" fillId="0" borderId="15" xfId="44" applyNumberFormat="1" applyFont="1" applyFill="1" applyBorder="1" applyAlignment="1">
      <alignment vertical="center"/>
      <protection/>
    </xf>
    <xf numFmtId="0" fontId="8" fillId="0" borderId="0" xfId="44" applyFont="1" applyFill="1" applyAlignment="1">
      <alignment horizontal="distributed" vertical="center"/>
      <protection/>
    </xf>
    <xf numFmtId="0" fontId="1" fillId="0" borderId="0" xfId="44" applyFont="1" applyFill="1" applyAlignment="1">
      <alignment horizontal="distributed" vertical="center"/>
      <protection/>
    </xf>
    <xf numFmtId="3" fontId="1" fillId="0" borderId="22" xfId="44" applyNumberFormat="1" applyFont="1" applyFill="1" applyBorder="1" applyAlignment="1">
      <alignment vertical="center"/>
      <protection/>
    </xf>
    <xf numFmtId="3" fontId="1" fillId="0" borderId="33" xfId="44" applyNumberFormat="1" applyFont="1" applyFill="1" applyBorder="1" applyAlignment="1">
      <alignment vertical="center"/>
      <protection/>
    </xf>
    <xf numFmtId="3" fontId="1" fillId="0" borderId="23" xfId="44" applyNumberFormat="1" applyFont="1" applyFill="1" applyBorder="1" applyAlignment="1">
      <alignment vertical="center"/>
      <protection/>
    </xf>
    <xf numFmtId="3" fontId="1" fillId="0" borderId="34" xfId="44" applyNumberFormat="1" applyFont="1" applyFill="1" applyBorder="1" applyAlignment="1">
      <alignment vertical="center"/>
      <protection/>
    </xf>
    <xf numFmtId="0" fontId="1" fillId="0" borderId="0" xfId="44" applyFont="1" applyFill="1" applyBorder="1" applyAlignment="1">
      <alignment vertical="center"/>
      <protection/>
    </xf>
    <xf numFmtId="38" fontId="1" fillId="0" borderId="0" xfId="17" applyFont="1" applyFill="1" applyAlignment="1">
      <alignment vertical="center"/>
    </xf>
    <xf numFmtId="38" fontId="7" fillId="0" borderId="0" xfId="17" applyFont="1" applyFill="1" applyAlignment="1">
      <alignment vertical="center"/>
    </xf>
    <xf numFmtId="38" fontId="1" fillId="0" borderId="0" xfId="17" applyFont="1" applyFill="1" applyBorder="1" applyAlignment="1">
      <alignment horizontal="right" vertical="center"/>
    </xf>
    <xf numFmtId="0" fontId="1" fillId="0" borderId="17" xfId="17" applyNumberFormat="1" applyFont="1" applyFill="1" applyBorder="1" applyAlignment="1">
      <alignment horizontal="distributed" vertical="center"/>
    </xf>
    <xf numFmtId="0" fontId="1" fillId="0" borderId="18" xfId="17" applyNumberFormat="1" applyFont="1" applyFill="1" applyBorder="1" applyAlignment="1">
      <alignment horizontal="distributed" vertical="center"/>
    </xf>
    <xf numFmtId="0" fontId="1" fillId="0" borderId="8" xfId="45" applyNumberFormat="1" applyFont="1" applyFill="1" applyBorder="1" applyAlignment="1">
      <alignment horizontal="distributed" vertical="center"/>
      <protection/>
    </xf>
    <xf numFmtId="0" fontId="1" fillId="0" borderId="3" xfId="17" applyNumberFormat="1" applyFont="1" applyFill="1" applyBorder="1" applyAlignment="1">
      <alignment horizontal="distributed" vertical="center"/>
    </xf>
    <xf numFmtId="0" fontId="1" fillId="0" borderId="3" xfId="17" applyNumberFormat="1" applyFont="1" applyFill="1" applyBorder="1" applyAlignment="1">
      <alignment horizontal="center" vertical="center"/>
    </xf>
    <xf numFmtId="38" fontId="1" fillId="0" borderId="16" xfId="17" applyFont="1" applyFill="1" applyBorder="1" applyAlignment="1">
      <alignment horizontal="center" vertical="center"/>
    </xf>
    <xf numFmtId="38" fontId="1" fillId="0" borderId="16" xfId="17" applyFont="1" applyFill="1" applyBorder="1" applyAlignment="1">
      <alignment horizontal="distributed" vertical="center"/>
    </xf>
    <xf numFmtId="0" fontId="1" fillId="0" borderId="12" xfId="45" applyNumberFormat="1" applyFont="1" applyFill="1" applyBorder="1" applyAlignment="1">
      <alignment horizontal="distributed" vertical="center"/>
      <protection/>
    </xf>
    <xf numFmtId="183" fontId="1" fillId="0" borderId="11" xfId="17" applyNumberFormat="1" applyFont="1" applyFill="1" applyBorder="1" applyAlignment="1">
      <alignment horizontal="center" vertical="center"/>
    </xf>
    <xf numFmtId="0" fontId="1" fillId="0" borderId="11" xfId="17" applyNumberFormat="1" applyFont="1" applyFill="1" applyBorder="1" applyAlignment="1">
      <alignment horizontal="distributed" vertical="center"/>
    </xf>
    <xf numFmtId="0" fontId="1" fillId="0" borderId="11" xfId="17" applyNumberFormat="1" applyFont="1" applyFill="1" applyBorder="1" applyAlignment="1">
      <alignment vertical="center"/>
    </xf>
    <xf numFmtId="0" fontId="1" fillId="0" borderId="20" xfId="45" applyFont="1" applyFill="1" applyBorder="1" applyAlignment="1">
      <alignment vertical="center"/>
      <protection/>
    </xf>
    <xf numFmtId="41" fontId="1" fillId="0" borderId="4" xfId="45" applyNumberFormat="1" applyFont="1" applyFill="1" applyBorder="1" applyAlignment="1">
      <alignment vertical="center"/>
      <protection/>
    </xf>
    <xf numFmtId="191" fontId="1" fillId="0" borderId="5" xfId="17" applyNumberFormat="1" applyFont="1" applyFill="1" applyBorder="1" applyAlignment="1">
      <alignment vertical="center"/>
    </xf>
    <xf numFmtId="41" fontId="1" fillId="0" borderId="5" xfId="17" applyNumberFormat="1" applyFont="1" applyFill="1" applyBorder="1" applyAlignment="1">
      <alignment vertical="center"/>
    </xf>
    <xf numFmtId="212" fontId="1" fillId="0" borderId="5" xfId="17" applyNumberFormat="1" applyFont="1" applyFill="1" applyBorder="1" applyAlignment="1">
      <alignment vertical="center"/>
    </xf>
    <xf numFmtId="41" fontId="1" fillId="0" borderId="7" xfId="17" applyNumberFormat="1" applyFont="1" applyFill="1" applyBorder="1" applyAlignment="1">
      <alignment vertical="center"/>
    </xf>
    <xf numFmtId="0" fontId="1" fillId="0" borderId="10" xfId="45" applyFont="1" applyFill="1" applyBorder="1" applyAlignment="1">
      <alignment horizontal="center" vertical="center"/>
      <protection/>
    </xf>
    <xf numFmtId="41" fontId="1" fillId="0" borderId="8" xfId="45" applyNumberFormat="1" applyFont="1" applyFill="1" applyBorder="1" applyAlignment="1">
      <alignment vertical="center"/>
      <protection/>
    </xf>
    <xf numFmtId="191" fontId="1" fillId="0" borderId="0" xfId="17" applyNumberFormat="1" applyFont="1" applyFill="1" applyBorder="1" applyAlignment="1">
      <alignment vertical="center"/>
    </xf>
    <xf numFmtId="212" fontId="1" fillId="0" borderId="0" xfId="17" applyNumberFormat="1" applyFont="1" applyFill="1" applyBorder="1" applyAlignment="1">
      <alignment vertical="center"/>
    </xf>
    <xf numFmtId="38" fontId="8" fillId="0" borderId="10" xfId="17" applyFont="1" applyFill="1" applyBorder="1" applyAlignment="1">
      <alignment vertical="center"/>
    </xf>
    <xf numFmtId="0" fontId="8" fillId="0" borderId="10" xfId="45" applyFont="1" applyFill="1" applyBorder="1" applyAlignment="1">
      <alignment horizontal="center" vertical="center"/>
      <protection/>
    </xf>
    <xf numFmtId="41" fontId="8" fillId="0" borderId="8" xfId="45" applyNumberFormat="1" applyFont="1" applyFill="1" applyBorder="1" applyAlignment="1">
      <alignment vertical="center"/>
      <protection/>
    </xf>
    <xf numFmtId="191" fontId="8" fillId="0" borderId="0" xfId="17" applyNumberFormat="1" applyFont="1" applyFill="1" applyBorder="1" applyAlignment="1">
      <alignment vertical="center"/>
    </xf>
    <xf numFmtId="212" fontId="8" fillId="0" borderId="0" xfId="17" applyNumberFormat="1" applyFont="1" applyFill="1" applyBorder="1" applyAlignment="1">
      <alignment vertical="center"/>
    </xf>
    <xf numFmtId="38" fontId="8" fillId="0" borderId="0" xfId="17" applyFont="1" applyFill="1" applyAlignment="1">
      <alignment vertical="center"/>
    </xf>
    <xf numFmtId="0" fontId="16" fillId="0" borderId="11" xfId="45" applyFont="1" applyFill="1" applyBorder="1" applyAlignment="1">
      <alignment horizontal="center" vertical="center"/>
      <protection/>
    </xf>
    <xf numFmtId="41" fontId="16" fillId="0" borderId="12" xfId="45" applyNumberFormat="1" applyFont="1" applyFill="1" applyBorder="1" applyAlignment="1">
      <alignment vertical="center"/>
      <protection/>
    </xf>
    <xf numFmtId="41" fontId="16" fillId="0" borderId="13" xfId="17" applyNumberFormat="1" applyFont="1" applyFill="1" applyBorder="1" applyAlignment="1">
      <alignment vertical="center"/>
    </xf>
    <xf numFmtId="212" fontId="16" fillId="0" borderId="13" xfId="17" applyNumberFormat="1" applyFont="1" applyFill="1" applyBorder="1" applyAlignment="1">
      <alignment vertical="center"/>
    </xf>
    <xf numFmtId="41" fontId="16" fillId="0" borderId="15" xfId="17" applyNumberFormat="1" applyFont="1" applyFill="1" applyBorder="1" applyAlignment="1">
      <alignment vertical="center"/>
    </xf>
    <xf numFmtId="41" fontId="14" fillId="0" borderId="0" xfId="17" applyNumberFormat="1" applyFont="1" applyFill="1" applyAlignment="1">
      <alignment vertical="center"/>
    </xf>
    <xf numFmtId="41" fontId="7" fillId="0" borderId="0" xfId="17" applyNumberFormat="1" applyFont="1" applyFill="1" applyAlignment="1">
      <alignment vertical="center"/>
    </xf>
    <xf numFmtId="41" fontId="7" fillId="0" borderId="21" xfId="17" applyNumberFormat="1" applyFont="1" applyFill="1" applyBorder="1" applyAlignment="1">
      <alignment vertical="center"/>
    </xf>
    <xf numFmtId="41" fontId="14" fillId="0" borderId="0" xfId="17" applyNumberFormat="1" applyFont="1" applyFill="1" applyAlignment="1">
      <alignment horizontal="centerContinuous" vertical="center"/>
    </xf>
    <xf numFmtId="41" fontId="16" fillId="0" borderId="10" xfId="17" applyNumberFormat="1" applyFont="1" applyFill="1" applyBorder="1" applyAlignment="1">
      <alignment vertical="center"/>
    </xf>
    <xf numFmtId="0" fontId="16" fillId="0" borderId="0" xfId="17" applyNumberFormat="1" applyFont="1" applyFill="1" applyAlignment="1">
      <alignment horizontal="distributed" vertical="center"/>
    </xf>
    <xf numFmtId="41" fontId="16" fillId="0" borderId="4" xfId="17" applyNumberFormat="1" applyFont="1" applyFill="1" applyBorder="1" applyAlignment="1">
      <alignment vertical="center"/>
    </xf>
    <xf numFmtId="41" fontId="16" fillId="0" borderId="5" xfId="17" applyNumberFormat="1" applyFont="1" applyFill="1" applyBorder="1" applyAlignment="1">
      <alignment vertical="center"/>
    </xf>
    <xf numFmtId="41" fontId="16" fillId="0" borderId="7" xfId="17" applyNumberFormat="1" applyFont="1" applyFill="1" applyBorder="1" applyAlignment="1">
      <alignment vertical="center"/>
    </xf>
    <xf numFmtId="41" fontId="16" fillId="0" borderId="0" xfId="17" applyNumberFormat="1" applyFont="1" applyFill="1" applyAlignment="1">
      <alignment vertical="center"/>
    </xf>
    <xf numFmtId="0" fontId="1" fillId="0" borderId="10" xfId="17" applyNumberFormat="1" applyFont="1" applyFill="1" applyBorder="1" applyAlignment="1">
      <alignment horizontal="distributed" vertical="center"/>
    </xf>
    <xf numFmtId="41" fontId="1" fillId="0" borderId="8" xfId="17" applyNumberFormat="1" applyFont="1" applyFill="1" applyBorder="1" applyAlignment="1">
      <alignment horizontal="right" vertical="center"/>
    </xf>
    <xf numFmtId="0" fontId="1" fillId="0" borderId="15" xfId="17" applyNumberFormat="1" applyFont="1" applyFill="1" applyBorder="1" applyAlignment="1">
      <alignment horizontal="distributed" vertical="center"/>
    </xf>
    <xf numFmtId="41" fontId="1" fillId="0" borderId="15" xfId="17" applyNumberFormat="1" applyFont="1" applyFill="1" applyBorder="1" applyAlignment="1">
      <alignment vertical="center"/>
    </xf>
    <xf numFmtId="38" fontId="1" fillId="0" borderId="31" xfId="17" applyFont="1" applyBorder="1" applyAlignment="1">
      <alignment horizontal="centerContinuous" vertical="center"/>
    </xf>
    <xf numFmtId="38" fontId="1" fillId="0" borderId="30" xfId="17" applyFont="1" applyBorder="1" applyAlignment="1">
      <alignment horizontal="centerContinuous" vertical="center"/>
    </xf>
    <xf numFmtId="38" fontId="1" fillId="0" borderId="19" xfId="17" applyFont="1" applyBorder="1" applyAlignment="1">
      <alignment horizontal="centerContinuous" vertical="center"/>
    </xf>
    <xf numFmtId="38" fontId="1" fillId="0" borderId="28" xfId="17" applyFont="1" applyBorder="1" applyAlignment="1">
      <alignment horizontal="centerContinuous" vertical="center"/>
    </xf>
    <xf numFmtId="38" fontId="1" fillId="0" borderId="29" xfId="17" applyFont="1" applyBorder="1" applyAlignment="1">
      <alignment horizontal="centerContinuous" vertical="center"/>
    </xf>
    <xf numFmtId="38" fontId="1" fillId="0" borderId="22" xfId="17" applyFont="1" applyBorder="1" applyAlignment="1">
      <alignment horizontal="centerContinuous" vertical="center"/>
    </xf>
    <xf numFmtId="38" fontId="1" fillId="0" borderId="23" xfId="17" applyFont="1" applyBorder="1" applyAlignment="1">
      <alignment horizontal="centerContinuous" vertical="center"/>
    </xf>
    <xf numFmtId="38" fontId="1" fillId="0" borderId="0" xfId="17" applyFont="1" applyBorder="1" applyAlignment="1">
      <alignment horizontal="centerContinuous" vertical="center"/>
    </xf>
    <xf numFmtId="38" fontId="1" fillId="0" borderId="20" xfId="17" applyFont="1" applyBorder="1" applyAlignment="1">
      <alignment horizontal="center" vertical="center"/>
    </xf>
    <xf numFmtId="38" fontId="8" fillId="0" borderId="17" xfId="17" applyFont="1" applyBorder="1" applyAlignment="1">
      <alignment vertical="center"/>
    </xf>
    <xf numFmtId="38" fontId="8" fillId="0" borderId="28" xfId="17" applyFont="1" applyBorder="1" applyAlignment="1">
      <alignment vertical="center"/>
    </xf>
    <xf numFmtId="183" fontId="8" fillId="0" borderId="28" xfId="17" applyNumberFormat="1" applyFont="1" applyBorder="1" applyAlignment="1">
      <alignment vertical="center"/>
    </xf>
    <xf numFmtId="38" fontId="8" fillId="0" borderId="28" xfId="17" applyNumberFormat="1" applyFont="1" applyBorder="1" applyAlignment="1">
      <alignment vertical="center"/>
    </xf>
    <xf numFmtId="183" fontId="8" fillId="0" borderId="29" xfId="17" applyNumberFormat="1" applyFont="1" applyBorder="1" applyAlignment="1">
      <alignment vertical="center"/>
    </xf>
    <xf numFmtId="38" fontId="1" fillId="0" borderId="0" xfId="17" applyNumberFormat="1" applyFont="1" applyBorder="1" applyAlignment="1">
      <alignment vertical="center"/>
    </xf>
    <xf numFmtId="183" fontId="1" fillId="0" borderId="10" xfId="17" applyNumberFormat="1" applyFont="1" applyBorder="1" applyAlignment="1">
      <alignment vertical="center"/>
    </xf>
    <xf numFmtId="38" fontId="1" fillId="0" borderId="13" xfId="17" applyNumberFormat="1" applyFont="1" applyBorder="1" applyAlignment="1">
      <alignment vertical="center"/>
    </xf>
    <xf numFmtId="183" fontId="1" fillId="0" borderId="15" xfId="17" applyNumberFormat="1" applyFont="1" applyBorder="1" applyAlignment="1">
      <alignment vertical="center"/>
    </xf>
    <xf numFmtId="38" fontId="7" fillId="0" borderId="0" xfId="17" applyFont="1" applyFill="1" applyBorder="1" applyAlignment="1">
      <alignment vertical="center"/>
    </xf>
    <xf numFmtId="38" fontId="1" fillId="0" borderId="21" xfId="17" applyFont="1" applyFill="1" applyBorder="1" applyAlignment="1">
      <alignment vertical="center"/>
    </xf>
    <xf numFmtId="38" fontId="1" fillId="0" borderId="21" xfId="17" applyFont="1" applyFill="1" applyBorder="1" applyAlignment="1">
      <alignment horizontal="right" vertical="center"/>
    </xf>
    <xf numFmtId="38" fontId="9" fillId="0" borderId="13" xfId="17" applyFont="1" applyFill="1" applyBorder="1" applyAlignment="1">
      <alignment horizontal="distributed" vertical="center" wrapText="1"/>
    </xf>
    <xf numFmtId="38" fontId="9" fillId="0" borderId="16" xfId="17" applyFont="1" applyFill="1" applyBorder="1" applyAlignment="1">
      <alignment horizontal="distributed" vertical="center" wrapText="1"/>
    </xf>
    <xf numFmtId="41" fontId="1" fillId="0" borderId="20" xfId="17" applyNumberFormat="1" applyFont="1" applyFill="1" applyBorder="1" applyAlignment="1">
      <alignment vertical="center"/>
    </xf>
    <xf numFmtId="41" fontId="1" fillId="0" borderId="3" xfId="17" applyNumberFormat="1" applyFont="1" applyFill="1" applyBorder="1" applyAlignment="1">
      <alignment vertical="center"/>
    </xf>
    <xf numFmtId="41" fontId="8" fillId="0" borderId="3" xfId="17" applyNumberFormat="1" applyFont="1" applyFill="1" applyBorder="1" applyAlignment="1">
      <alignment vertical="center"/>
    </xf>
    <xf numFmtId="38" fontId="16" fillId="0" borderId="8" xfId="17" applyFont="1" applyFill="1" applyBorder="1" applyAlignment="1">
      <alignment horizontal="distributed" vertical="center"/>
    </xf>
    <xf numFmtId="38" fontId="8" fillId="0" borderId="8" xfId="17" applyFont="1" applyFill="1" applyBorder="1" applyAlignment="1">
      <alignment horizontal="distributed" vertical="center"/>
    </xf>
    <xf numFmtId="38" fontId="1" fillId="0" borderId="8" xfId="17" applyFont="1" applyFill="1" applyBorder="1" applyAlignment="1">
      <alignment vertical="center"/>
    </xf>
    <xf numFmtId="41" fontId="1" fillId="0" borderId="3" xfId="17" applyNumberFormat="1" applyFont="1" applyFill="1" applyBorder="1" applyAlignment="1">
      <alignment horizontal="right" vertical="center"/>
    </xf>
    <xf numFmtId="41" fontId="8" fillId="0" borderId="3" xfId="17" applyNumberFormat="1" applyFont="1" applyFill="1" applyBorder="1" applyAlignment="1">
      <alignment horizontal="right" vertical="center"/>
    </xf>
    <xf numFmtId="38" fontId="1" fillId="0" borderId="8" xfId="17" applyFont="1" applyFill="1" applyBorder="1" applyAlignment="1">
      <alignment horizontal="center" vertical="center"/>
    </xf>
    <xf numFmtId="38" fontId="1" fillId="0" borderId="12" xfId="17" applyFont="1" applyFill="1" applyBorder="1" applyAlignment="1">
      <alignment horizontal="center" vertical="center"/>
    </xf>
    <xf numFmtId="41" fontId="1" fillId="0" borderId="11" xfId="17" applyNumberFormat="1" applyFont="1" applyFill="1" applyBorder="1" applyAlignment="1">
      <alignment vertical="center"/>
    </xf>
    <xf numFmtId="41" fontId="1" fillId="0" borderId="11" xfId="17" applyNumberFormat="1" applyFont="1" applyFill="1" applyBorder="1" applyAlignment="1">
      <alignment horizontal="right" vertical="center"/>
    </xf>
    <xf numFmtId="38" fontId="7" fillId="0" borderId="0" xfId="17" applyFont="1" applyFill="1" applyAlignment="1">
      <alignment/>
    </xf>
    <xf numFmtId="181" fontId="1" fillId="0" borderId="0" xfId="17" applyNumberFormat="1" applyFont="1" applyFill="1" applyBorder="1" applyAlignment="1">
      <alignment/>
    </xf>
    <xf numFmtId="38" fontId="1" fillId="0" borderId="4" xfId="17" applyFont="1" applyFill="1" applyBorder="1" applyAlignment="1">
      <alignment vertical="center"/>
    </xf>
    <xf numFmtId="38" fontId="1" fillId="0" borderId="5" xfId="17" applyFont="1" applyFill="1" applyBorder="1" applyAlignment="1">
      <alignment horizontal="center" vertical="center"/>
    </xf>
    <xf numFmtId="38" fontId="1" fillId="0" borderId="10" xfId="17" applyFont="1" applyFill="1" applyBorder="1" applyAlignment="1">
      <alignment horizontal="center" vertical="center"/>
    </xf>
    <xf numFmtId="38" fontId="1" fillId="0" borderId="8" xfId="17" applyFont="1" applyFill="1" applyBorder="1" applyAlignment="1">
      <alignment horizontal="distributed" vertical="center"/>
    </xf>
    <xf numFmtId="38" fontId="1" fillId="0" borderId="10" xfId="17" applyFont="1" applyFill="1" applyBorder="1" applyAlignment="1">
      <alignment horizontal="right" vertical="center"/>
    </xf>
    <xf numFmtId="38" fontId="1" fillId="0" borderId="10" xfId="17" applyFont="1" applyFill="1" applyBorder="1" applyAlignment="1" quotePrefix="1">
      <alignment vertical="center"/>
    </xf>
    <xf numFmtId="38" fontId="8" fillId="0" borderId="8" xfId="17" applyFont="1" applyFill="1" applyBorder="1" applyAlignment="1">
      <alignment vertical="center"/>
    </xf>
    <xf numFmtId="38" fontId="8" fillId="0" borderId="0" xfId="17" applyFont="1" applyFill="1" applyBorder="1" applyAlignment="1">
      <alignment horizontal="center" vertical="center"/>
    </xf>
    <xf numFmtId="38" fontId="8" fillId="0" borderId="10" xfId="17" applyFont="1" applyFill="1" applyBorder="1" applyAlignment="1" quotePrefix="1">
      <alignment vertical="center"/>
    </xf>
    <xf numFmtId="38" fontId="8" fillId="0" borderId="0" xfId="17" applyFont="1" applyFill="1" applyBorder="1" applyAlignment="1">
      <alignment vertical="center"/>
    </xf>
    <xf numFmtId="38" fontId="1" fillId="0" borderId="0" xfId="17" applyFont="1" applyFill="1" applyBorder="1" applyAlignment="1">
      <alignment horizontal="left" vertical="center"/>
    </xf>
    <xf numFmtId="38" fontId="1" fillId="0" borderId="10" xfId="17" applyFont="1" applyFill="1" applyBorder="1" applyAlignment="1">
      <alignment horizontal="left" vertical="center"/>
    </xf>
    <xf numFmtId="38" fontId="1" fillId="0" borderId="10" xfId="17" applyFont="1" applyFill="1" applyBorder="1" applyAlignment="1" quotePrefix="1">
      <alignment horizontal="left" vertical="center"/>
    </xf>
    <xf numFmtId="38" fontId="1" fillId="0" borderId="8" xfId="17" applyFont="1" applyFill="1" applyBorder="1" applyAlignment="1">
      <alignment horizontal="center" vertical="distributed" textRotation="255"/>
    </xf>
    <xf numFmtId="38" fontId="9" fillId="0" borderId="0" xfId="17" applyFont="1" applyFill="1" applyBorder="1" applyAlignment="1">
      <alignment horizontal="distributed" vertical="center"/>
    </xf>
    <xf numFmtId="38" fontId="9" fillId="0" borderId="10" xfId="17" applyFont="1" applyFill="1" applyBorder="1" applyAlignment="1">
      <alignment horizontal="distributed" vertical="center"/>
    </xf>
    <xf numFmtId="38" fontId="1" fillId="0" borderId="8" xfId="17" applyFont="1" applyFill="1" applyBorder="1" applyAlignment="1">
      <alignment vertical="distributed" textRotation="255"/>
    </xf>
    <xf numFmtId="38" fontId="1" fillId="0" borderId="15" xfId="17" applyFont="1" applyFill="1" applyBorder="1" applyAlignment="1">
      <alignment/>
    </xf>
    <xf numFmtId="38" fontId="9" fillId="0" borderId="5" xfId="17" applyFont="1" applyFill="1" applyBorder="1" applyAlignment="1">
      <alignment/>
    </xf>
    <xf numFmtId="181" fontId="1" fillId="0" borderId="0" xfId="17" applyNumberFormat="1" applyFont="1" applyFill="1" applyAlignment="1">
      <alignment/>
    </xf>
    <xf numFmtId="38" fontId="1" fillId="0" borderId="0" xfId="17" applyFont="1" applyFill="1" applyBorder="1" applyAlignment="1">
      <alignment horizontal="centerContinuous"/>
    </xf>
    <xf numFmtId="38" fontId="1" fillId="0" borderId="31" xfId="17" applyFont="1" applyFill="1" applyBorder="1" applyAlignment="1">
      <alignment horizontal="centerContinuous" vertical="center"/>
    </xf>
    <xf numFmtId="38" fontId="1" fillId="0" borderId="19" xfId="17" applyFont="1" applyFill="1" applyBorder="1" applyAlignment="1">
      <alignment horizontal="centerContinuous" vertical="center"/>
    </xf>
    <xf numFmtId="38" fontId="1" fillId="0" borderId="5" xfId="17" applyFont="1" applyFill="1" applyBorder="1" applyAlignment="1">
      <alignment vertical="center"/>
    </xf>
    <xf numFmtId="38" fontId="1" fillId="0" borderId="5" xfId="17" applyFont="1" applyFill="1" applyBorder="1" applyAlignment="1">
      <alignment/>
    </xf>
    <xf numFmtId="38" fontId="1" fillId="0" borderId="7" xfId="17" applyFont="1" applyFill="1" applyBorder="1" applyAlignment="1">
      <alignment/>
    </xf>
    <xf numFmtId="41" fontId="8" fillId="0" borderId="8" xfId="17" applyNumberFormat="1" applyFont="1" applyFill="1" applyBorder="1" applyAlignment="1">
      <alignment horizontal="right" vertical="center"/>
    </xf>
    <xf numFmtId="38" fontId="8" fillId="0" borderId="8" xfId="17" applyFont="1" applyFill="1" applyBorder="1" applyAlignment="1">
      <alignment/>
    </xf>
    <xf numFmtId="41" fontId="1" fillId="0" borderId="8" xfId="17" applyNumberFormat="1" applyFont="1" applyFill="1" applyBorder="1" applyAlignment="1">
      <alignment horizontal="distributed" vertical="center"/>
    </xf>
    <xf numFmtId="41" fontId="1" fillId="0" borderId="10" xfId="17" applyNumberFormat="1" applyFont="1" applyFill="1" applyBorder="1" applyAlignment="1">
      <alignment/>
    </xf>
    <xf numFmtId="213" fontId="1" fillId="0" borderId="8" xfId="17" applyNumberFormat="1" applyFont="1" applyFill="1" applyBorder="1" applyAlignment="1">
      <alignment horizontal="right" vertical="center"/>
    </xf>
    <xf numFmtId="213" fontId="1" fillId="0" borderId="0" xfId="17" applyNumberFormat="1" applyFont="1" applyFill="1" applyBorder="1" applyAlignment="1">
      <alignment horizontal="right" vertical="center"/>
    </xf>
    <xf numFmtId="0" fontId="1" fillId="0" borderId="0" xfId="17" applyNumberFormat="1" applyFont="1" applyFill="1" applyBorder="1" applyAlignment="1">
      <alignment horizontal="center" vertical="center" wrapText="1"/>
    </xf>
    <xf numFmtId="41" fontId="8" fillId="0" borderId="0" xfId="17" applyNumberFormat="1" applyFont="1" applyFill="1" applyBorder="1" applyAlignment="1">
      <alignment/>
    </xf>
    <xf numFmtId="41" fontId="1" fillId="0" borderId="12" xfId="17" applyNumberFormat="1" applyFont="1" applyFill="1" applyBorder="1" applyAlignment="1">
      <alignment horizontal="right" vertical="center"/>
    </xf>
    <xf numFmtId="0" fontId="1" fillId="0" borderId="0" xfId="49" applyFont="1" applyFill="1" applyAlignment="1">
      <alignment vertical="center"/>
      <protection/>
    </xf>
    <xf numFmtId="181" fontId="1" fillId="0" borderId="0" xfId="17" applyNumberFormat="1" applyFont="1" applyFill="1" applyBorder="1" applyAlignment="1">
      <alignment vertical="center"/>
    </xf>
    <xf numFmtId="38" fontId="1" fillId="0" borderId="0" xfId="17" applyFont="1" applyFill="1" applyAlignment="1">
      <alignment horizontal="right" vertical="center"/>
    </xf>
    <xf numFmtId="0" fontId="1" fillId="0" borderId="16" xfId="49" applyFont="1" applyFill="1" applyBorder="1" applyAlignment="1">
      <alignment horizontal="distributed" vertical="center"/>
      <protection/>
    </xf>
    <xf numFmtId="38" fontId="9" fillId="0" borderId="8" xfId="17" applyFont="1" applyFill="1" applyBorder="1" applyAlignment="1">
      <alignment vertical="center"/>
    </xf>
    <xf numFmtId="41" fontId="1" fillId="0" borderId="4" xfId="17" applyNumberFormat="1" applyFont="1" applyFill="1" applyBorder="1" applyAlignment="1">
      <alignment vertical="center"/>
    </xf>
    <xf numFmtId="41" fontId="16" fillId="0" borderId="8" xfId="17" applyNumberFormat="1" applyFont="1" applyFill="1" applyBorder="1" applyAlignment="1">
      <alignment vertical="center"/>
    </xf>
    <xf numFmtId="41" fontId="16" fillId="0" borderId="0" xfId="17" applyNumberFormat="1" applyFont="1" applyFill="1" applyBorder="1" applyAlignment="1">
      <alignment vertical="center"/>
    </xf>
    <xf numFmtId="38" fontId="16" fillId="0" borderId="0" xfId="17" applyFont="1" applyFill="1" applyAlignment="1">
      <alignment vertical="center"/>
    </xf>
    <xf numFmtId="41" fontId="9" fillId="0" borderId="8" xfId="17" applyNumberFormat="1" applyFont="1" applyFill="1" applyBorder="1" applyAlignment="1">
      <alignment vertical="center"/>
    </xf>
    <xf numFmtId="41" fontId="9" fillId="0" borderId="0" xfId="17" applyNumberFormat="1" applyFont="1" applyFill="1" applyBorder="1" applyAlignment="1">
      <alignment vertical="center"/>
    </xf>
    <xf numFmtId="41" fontId="9" fillId="0" borderId="10" xfId="17" applyNumberFormat="1" applyFont="1" applyFill="1" applyBorder="1" applyAlignment="1">
      <alignment vertical="center"/>
    </xf>
    <xf numFmtId="38" fontId="9" fillId="0" borderId="0" xfId="17" applyFont="1" applyFill="1" applyAlignment="1">
      <alignment vertical="center"/>
    </xf>
    <xf numFmtId="38" fontId="9" fillId="0" borderId="8" xfId="17" applyFont="1" applyFill="1" applyBorder="1" applyAlignment="1">
      <alignment horizontal="left" vertical="center"/>
    </xf>
    <xf numFmtId="38" fontId="9" fillId="0" borderId="12" xfId="17" applyFont="1" applyFill="1" applyBorder="1" applyAlignment="1">
      <alignment vertical="center"/>
    </xf>
    <xf numFmtId="38" fontId="9" fillId="0" borderId="15" xfId="17" applyFont="1" applyFill="1" applyBorder="1" applyAlignment="1">
      <alignment horizontal="distributed" vertical="center"/>
    </xf>
    <xf numFmtId="0" fontId="7" fillId="0" borderId="0" xfId="50" applyFont="1" applyFill="1" applyAlignment="1">
      <alignment vertical="center"/>
      <protection/>
    </xf>
    <xf numFmtId="38" fontId="9" fillId="0" borderId="0" xfId="17" applyFont="1" applyFill="1" applyBorder="1" applyAlignment="1">
      <alignment vertical="center"/>
    </xf>
    <xf numFmtId="181" fontId="9" fillId="0" borderId="0" xfId="17" applyNumberFormat="1" applyFont="1" applyFill="1" applyBorder="1" applyAlignment="1">
      <alignment vertical="center"/>
    </xf>
    <xf numFmtId="38" fontId="9" fillId="0" borderId="0" xfId="17" applyFont="1" applyFill="1" applyBorder="1" applyAlignment="1">
      <alignment horizontal="right" vertical="center"/>
    </xf>
    <xf numFmtId="38" fontId="9" fillId="0" borderId="0" xfId="17" applyFont="1" applyFill="1" applyAlignment="1">
      <alignment vertical="center" shrinkToFit="1"/>
    </xf>
    <xf numFmtId="38" fontId="9" fillId="0" borderId="3" xfId="17" applyFont="1" applyFill="1" applyBorder="1" applyAlignment="1">
      <alignment horizontal="center" vertical="center" shrinkToFit="1"/>
    </xf>
    <xf numFmtId="38" fontId="1" fillId="0" borderId="16" xfId="17" applyFont="1" applyFill="1" applyBorder="1" applyAlignment="1">
      <alignment horizontal="distributed" vertical="center" shrinkToFit="1"/>
    </xf>
    <xf numFmtId="38" fontId="1" fillId="0" borderId="16" xfId="17" applyFont="1" applyFill="1" applyBorder="1" applyAlignment="1">
      <alignment horizontal="center" vertical="center" shrinkToFit="1"/>
    </xf>
    <xf numFmtId="38" fontId="9" fillId="0" borderId="11" xfId="17" applyFont="1" applyFill="1" applyBorder="1" applyAlignment="1">
      <alignment vertical="center" shrinkToFit="1"/>
    </xf>
    <xf numFmtId="38" fontId="1" fillId="0" borderId="3" xfId="17" applyFont="1" applyFill="1" applyBorder="1" applyAlignment="1">
      <alignment horizontal="distributed" vertical="center" shrinkToFit="1"/>
    </xf>
    <xf numFmtId="38" fontId="1" fillId="0" borderId="0" xfId="17" applyFont="1" applyFill="1" applyAlignment="1">
      <alignment vertical="center" shrinkToFit="1"/>
    </xf>
    <xf numFmtId="38" fontId="16" fillId="0" borderId="3" xfId="17" applyFont="1" applyFill="1" applyBorder="1" applyAlignment="1">
      <alignment horizontal="distributed" vertical="center" shrinkToFit="1"/>
    </xf>
    <xf numFmtId="38" fontId="8" fillId="0" borderId="0" xfId="17" applyFont="1" applyFill="1" applyAlignment="1">
      <alignment vertical="center" shrinkToFit="1"/>
    </xf>
    <xf numFmtId="38" fontId="1" fillId="0" borderId="11" xfId="17" applyFont="1" applyFill="1" applyBorder="1" applyAlignment="1">
      <alignment horizontal="distributed" vertical="center" shrinkToFit="1"/>
    </xf>
    <xf numFmtId="49" fontId="7" fillId="0" borderId="0" xfId="17" applyNumberFormat="1" applyFont="1" applyFill="1" applyAlignment="1">
      <alignment horizontal="right" vertical="center"/>
    </xf>
    <xf numFmtId="38" fontId="1" fillId="0" borderId="0" xfId="17" applyFont="1" applyAlignment="1">
      <alignment horizontal="center" vertical="center"/>
    </xf>
    <xf numFmtId="38" fontId="1" fillId="0" borderId="11" xfId="17" applyFont="1" applyBorder="1" applyAlignment="1">
      <alignment horizontal="center" vertical="center"/>
    </xf>
    <xf numFmtId="38" fontId="9" fillId="0" borderId="16" xfId="17" applyFont="1" applyBorder="1" applyAlignment="1">
      <alignment horizontal="distributed" vertical="center"/>
    </xf>
    <xf numFmtId="38" fontId="1" fillId="0" borderId="3" xfId="17" applyFont="1" applyBorder="1" applyAlignment="1">
      <alignment horizontal="center" vertical="center"/>
    </xf>
    <xf numFmtId="38" fontId="9" fillId="0" borderId="4" xfId="17" applyFont="1" applyBorder="1" applyAlignment="1">
      <alignment horizontal="distributed" vertical="center"/>
    </xf>
    <xf numFmtId="38" fontId="9" fillId="0" borderId="5" xfId="17" applyFont="1" applyBorder="1" applyAlignment="1">
      <alignment horizontal="distributed" vertical="center"/>
    </xf>
    <xf numFmtId="38" fontId="9" fillId="0" borderId="7" xfId="17" applyFont="1" applyBorder="1" applyAlignment="1">
      <alignment horizontal="distributed" vertical="center"/>
    </xf>
    <xf numFmtId="38" fontId="9" fillId="0" borderId="0" xfId="17" applyFont="1" applyAlignment="1">
      <alignment vertical="center"/>
    </xf>
    <xf numFmtId="38" fontId="8" fillId="0" borderId="10" xfId="17" applyFont="1" applyBorder="1" applyAlignment="1">
      <alignment horizontal="right" vertical="center"/>
    </xf>
    <xf numFmtId="38" fontId="16" fillId="0" borderId="8" xfId="17" applyFont="1" applyBorder="1" applyAlignment="1">
      <alignment horizontal="right" vertical="center"/>
    </xf>
    <xf numFmtId="38" fontId="16" fillId="0" borderId="0" xfId="17" applyFont="1" applyBorder="1" applyAlignment="1">
      <alignment horizontal="right" vertical="center"/>
    </xf>
    <xf numFmtId="38" fontId="16" fillId="0" borderId="10" xfId="17" applyFont="1" applyBorder="1" applyAlignment="1">
      <alignment horizontal="right" vertical="center"/>
    </xf>
    <xf numFmtId="49" fontId="1" fillId="0" borderId="0" xfId="17" applyNumberFormat="1" applyFont="1" applyAlignment="1">
      <alignment vertical="center"/>
    </xf>
    <xf numFmtId="0" fontId="9" fillId="0" borderId="0" xfId="51" applyFont="1">
      <alignment/>
      <protection/>
    </xf>
    <xf numFmtId="38" fontId="9" fillId="0" borderId="0" xfId="17" applyFont="1" applyAlignment="1">
      <alignment horizontal="center" vertical="center"/>
    </xf>
    <xf numFmtId="38" fontId="1" fillId="0" borderId="0" xfId="17" applyFont="1" applyBorder="1" applyAlignment="1">
      <alignment horizontal="center" vertical="center"/>
    </xf>
    <xf numFmtId="0" fontId="1" fillId="0" borderId="20" xfId="51" applyFont="1" applyBorder="1" applyAlignment="1">
      <alignment horizontal="center" vertical="center" wrapText="1"/>
      <protection/>
    </xf>
    <xf numFmtId="38" fontId="1" fillId="0" borderId="5" xfId="17" applyFont="1" applyBorder="1" applyAlignment="1">
      <alignment horizontal="center" vertical="center" wrapText="1"/>
    </xf>
    <xf numFmtId="38" fontId="1" fillId="0" borderId="5" xfId="17" applyFont="1" applyBorder="1" applyAlignment="1">
      <alignment horizontal="center" vertical="center"/>
    </xf>
    <xf numFmtId="38" fontId="1" fillId="0" borderId="7" xfId="17" applyFont="1" applyBorder="1" applyAlignment="1">
      <alignment horizontal="center" vertical="center"/>
    </xf>
    <xf numFmtId="0" fontId="1" fillId="0" borderId="3" xfId="51" applyFont="1" applyBorder="1" applyAlignment="1">
      <alignment horizontal="left" vertical="center" wrapText="1"/>
      <protection/>
    </xf>
    <xf numFmtId="41" fontId="1" fillId="0" borderId="10" xfId="17" applyNumberFormat="1" applyFont="1" applyBorder="1" applyAlignment="1">
      <alignment horizontal="right" vertical="center"/>
    </xf>
    <xf numFmtId="0" fontId="1" fillId="0" borderId="3" xfId="51" applyFont="1" applyBorder="1" applyAlignment="1">
      <alignment horizontal="center" vertical="center" wrapText="1"/>
      <protection/>
    </xf>
    <xf numFmtId="38" fontId="8" fillId="0" borderId="3" xfId="17" applyFont="1" applyBorder="1" applyAlignment="1">
      <alignment horizontal="center" vertical="center"/>
    </xf>
    <xf numFmtId="41" fontId="1" fillId="0" borderId="0" xfId="17" applyNumberFormat="1" applyFont="1" applyBorder="1" applyAlignment="1">
      <alignment horizontal="center" vertical="center"/>
    </xf>
    <xf numFmtId="38" fontId="1" fillId="0" borderId="3" xfId="17" applyFont="1" applyBorder="1" applyAlignment="1">
      <alignment horizontal="right" vertical="center"/>
    </xf>
    <xf numFmtId="38" fontId="1" fillId="0" borderId="3" xfId="17" applyFont="1" applyBorder="1" applyAlignment="1" quotePrefix="1">
      <alignment horizontal="right" vertical="center"/>
    </xf>
    <xf numFmtId="41" fontId="1" fillId="0" borderId="13" xfId="17" applyNumberFormat="1" applyFont="1" applyBorder="1" applyAlignment="1">
      <alignment vertical="center"/>
    </xf>
    <xf numFmtId="41" fontId="1" fillId="0" borderId="15" xfId="17" applyNumberFormat="1" applyFont="1" applyBorder="1" applyAlignment="1">
      <alignment horizontal="right" vertical="center"/>
    </xf>
    <xf numFmtId="0" fontId="7" fillId="0" borderId="0" xfId="52" applyFont="1" applyAlignment="1">
      <alignment vertical="center"/>
      <protection/>
    </xf>
    <xf numFmtId="38" fontId="1" fillId="0" borderId="13" xfId="17" applyFont="1" applyBorder="1" applyAlignment="1">
      <alignment horizontal="center" vertical="center"/>
    </xf>
    <xf numFmtId="38" fontId="1" fillId="0" borderId="35" xfId="17" applyFont="1" applyBorder="1" applyAlignment="1">
      <alignment horizontal="distributed" vertical="center"/>
    </xf>
    <xf numFmtId="38" fontId="8" fillId="0" borderId="10" xfId="17" applyFont="1" applyBorder="1" applyAlignment="1">
      <alignment horizontal="distributed" vertical="center"/>
    </xf>
    <xf numFmtId="180" fontId="8" fillId="0" borderId="10" xfId="17" applyNumberFormat="1" applyFont="1" applyBorder="1" applyAlignment="1">
      <alignment vertical="center"/>
    </xf>
    <xf numFmtId="38" fontId="9" fillId="0" borderId="10" xfId="17" applyFont="1" applyBorder="1" applyAlignment="1">
      <alignment vertical="center"/>
    </xf>
    <xf numFmtId="41" fontId="9" fillId="0" borderId="0" xfId="17" applyNumberFormat="1" applyFont="1" applyBorder="1" applyAlignment="1">
      <alignment vertical="center"/>
    </xf>
    <xf numFmtId="180" fontId="9" fillId="0" borderId="0" xfId="17" applyNumberFormat="1" applyFont="1" applyBorder="1" applyAlignment="1">
      <alignment vertical="center"/>
    </xf>
    <xf numFmtId="180" fontId="9" fillId="0" borderId="10" xfId="17" applyNumberFormat="1" applyFont="1" applyBorder="1" applyAlignment="1">
      <alignment vertical="center"/>
    </xf>
    <xf numFmtId="38" fontId="16" fillId="0" borderId="10" xfId="17" applyFont="1" applyBorder="1" applyAlignment="1">
      <alignment horizontal="distributed" vertical="center"/>
    </xf>
    <xf numFmtId="41" fontId="16" fillId="0" borderId="0" xfId="17" applyNumberFormat="1" applyFont="1" applyBorder="1" applyAlignment="1">
      <alignment vertical="center"/>
    </xf>
    <xf numFmtId="180" fontId="16" fillId="0" borderId="0" xfId="17" applyNumberFormat="1" applyFont="1" applyBorder="1" applyAlignment="1">
      <alignment vertical="center"/>
    </xf>
    <xf numFmtId="180" fontId="16" fillId="0" borderId="10" xfId="17" applyNumberFormat="1" applyFont="1" applyBorder="1" applyAlignment="1">
      <alignment vertical="center"/>
    </xf>
    <xf numFmtId="180" fontId="1" fillId="0" borderId="0" xfId="17" applyNumberFormat="1" applyFont="1" applyBorder="1" applyAlignment="1">
      <alignment vertical="center"/>
    </xf>
    <xf numFmtId="180" fontId="1" fillId="0" borderId="10" xfId="17" applyNumberFormat="1" applyFont="1" applyBorder="1" applyAlignment="1">
      <alignment vertical="center"/>
    </xf>
    <xf numFmtId="180" fontId="1" fillId="0" borderId="0" xfId="17" applyNumberFormat="1" applyFont="1" applyBorder="1" applyAlignment="1">
      <alignment horizontal="right" vertical="center"/>
    </xf>
    <xf numFmtId="41" fontId="1" fillId="0" borderId="12" xfId="17" applyNumberFormat="1" applyFont="1" applyBorder="1" applyAlignment="1">
      <alignment vertical="center"/>
    </xf>
    <xf numFmtId="180" fontId="1" fillId="0" borderId="13" xfId="17" applyNumberFormat="1" applyFont="1" applyBorder="1" applyAlignment="1">
      <alignment vertical="center"/>
    </xf>
    <xf numFmtId="180" fontId="1" fillId="0" borderId="13" xfId="17" applyNumberFormat="1" applyFont="1" applyBorder="1" applyAlignment="1">
      <alignment horizontal="right" vertical="center"/>
    </xf>
    <xf numFmtId="180" fontId="1" fillId="0" borderId="15" xfId="17" applyNumberFormat="1" applyFont="1" applyBorder="1" applyAlignment="1">
      <alignment vertical="center"/>
    </xf>
    <xf numFmtId="0" fontId="1" fillId="0" borderId="11" xfId="27" applyFont="1" applyBorder="1" applyAlignment="1">
      <alignment horizontal="center" vertical="center"/>
      <protection/>
    </xf>
    <xf numFmtId="0" fontId="1" fillId="0" borderId="18" xfId="27" applyFont="1" applyBorder="1" applyAlignment="1">
      <alignment horizontal="center" vertical="center" wrapText="1"/>
      <protection/>
    </xf>
    <xf numFmtId="0" fontId="1" fillId="0" borderId="3" xfId="25" applyFont="1" applyBorder="1" applyAlignment="1">
      <alignment horizontal="distributed" vertical="center"/>
      <protection/>
    </xf>
    <xf numFmtId="0" fontId="0" fillId="0" borderId="11" xfId="25" applyBorder="1" applyAlignment="1">
      <alignment vertical="center"/>
      <protection/>
    </xf>
    <xf numFmtId="0" fontId="1" fillId="0" borderId="20" xfId="27" applyFont="1" applyBorder="1" applyAlignment="1">
      <alignment horizontal="center" vertical="center"/>
      <protection/>
    </xf>
    <xf numFmtId="0" fontId="1" fillId="0" borderId="3" xfId="27" applyFont="1" applyBorder="1" applyAlignment="1">
      <alignment horizontal="center" vertical="center"/>
      <protection/>
    </xf>
    <xf numFmtId="0" fontId="17" fillId="0" borderId="12" xfId="25" applyFont="1" applyBorder="1" applyAlignment="1">
      <alignment horizontal="center" vertical="center" wrapText="1"/>
      <protection/>
    </xf>
    <xf numFmtId="0" fontId="18" fillId="0" borderId="15" xfId="25" applyFont="1" applyBorder="1" applyAlignment="1">
      <alignment horizontal="center" vertical="center" wrapText="1"/>
      <protection/>
    </xf>
    <xf numFmtId="0" fontId="1" fillId="0" borderId="15" xfId="25" applyFont="1" applyBorder="1" applyAlignment="1">
      <alignment horizontal="center" vertical="center"/>
      <protection/>
    </xf>
    <xf numFmtId="0" fontId="1" fillId="0" borderId="33" xfId="25" applyFont="1" applyBorder="1" applyAlignment="1">
      <alignment horizontal="center" vertical="center"/>
      <protection/>
    </xf>
    <xf numFmtId="0" fontId="0" fillId="0" borderId="33" xfId="25" applyBorder="1" applyAlignment="1">
      <alignment horizontal="center" vertical="center"/>
      <protection/>
    </xf>
    <xf numFmtId="0" fontId="0" fillId="0" borderId="23" xfId="25" applyBorder="1" applyAlignment="1">
      <alignment horizontal="center" vertical="center"/>
      <protection/>
    </xf>
    <xf numFmtId="0" fontId="1" fillId="0" borderId="7" xfId="25" applyFont="1" applyBorder="1" applyAlignment="1">
      <alignment horizontal="distributed" vertical="center" wrapText="1"/>
      <protection/>
    </xf>
    <xf numFmtId="0" fontId="14" fillId="0" borderId="12" xfId="25" applyFont="1" applyBorder="1" applyAlignment="1">
      <alignment horizontal="distributed" vertical="center" wrapText="1"/>
      <protection/>
    </xf>
    <xf numFmtId="0" fontId="14" fillId="0" borderId="15" xfId="25" applyFont="1" applyBorder="1" applyAlignment="1">
      <alignment horizontal="distributed" vertical="center" wrapText="1"/>
      <protection/>
    </xf>
    <xf numFmtId="0" fontId="1" fillId="0" borderId="3" xfId="25" applyFont="1" applyBorder="1" applyAlignment="1">
      <alignment horizontal="center" vertical="center"/>
      <protection/>
    </xf>
    <xf numFmtId="0" fontId="1" fillId="0" borderId="4" xfId="25" applyFont="1" applyBorder="1" applyAlignment="1">
      <alignment horizontal="center" vertical="center"/>
      <protection/>
    </xf>
    <xf numFmtId="0" fontId="1" fillId="0" borderId="7" xfId="25" applyFont="1" applyBorder="1" applyAlignment="1">
      <alignment horizontal="center" vertical="center"/>
      <protection/>
    </xf>
    <xf numFmtId="0" fontId="1" fillId="0" borderId="12" xfId="25" applyFont="1" applyBorder="1" applyAlignment="1">
      <alignment horizontal="center" vertical="center"/>
      <protection/>
    </xf>
    <xf numFmtId="0" fontId="1" fillId="0" borderId="23" xfId="25" applyFont="1" applyFill="1" applyBorder="1" applyAlignment="1">
      <alignment horizontal="center" vertical="center"/>
      <protection/>
    </xf>
    <xf numFmtId="0" fontId="1" fillId="0" borderId="4" xfId="25" applyFont="1" applyBorder="1" applyAlignment="1">
      <alignment horizontal="distributed" vertical="center" wrapText="1"/>
      <protection/>
    </xf>
    <xf numFmtId="0" fontId="1" fillId="0" borderId="23" xfId="25" applyFont="1" applyBorder="1" applyAlignment="1">
      <alignment horizontal="center" vertical="center"/>
      <protection/>
    </xf>
    <xf numFmtId="0" fontId="1" fillId="0" borderId="22" xfId="25" applyFont="1" applyFill="1" applyBorder="1" applyAlignment="1">
      <alignment horizontal="center" vertical="center"/>
      <protection/>
    </xf>
    <xf numFmtId="0" fontId="1" fillId="0" borderId="20" xfId="25" applyFont="1" applyFill="1" applyBorder="1" applyAlignment="1">
      <alignment horizontal="center" vertical="center"/>
      <protection/>
    </xf>
    <xf numFmtId="0" fontId="14" fillId="0" borderId="3" xfId="25" applyFont="1" applyFill="1" applyBorder="1" applyAlignment="1">
      <alignment horizontal="center" vertical="center"/>
      <protection/>
    </xf>
    <xf numFmtId="0" fontId="14" fillId="0" borderId="11" xfId="25" applyFont="1" applyFill="1" applyBorder="1" applyAlignment="1">
      <alignment horizontal="center" vertical="center"/>
      <protection/>
    </xf>
    <xf numFmtId="0" fontId="1" fillId="0" borderId="16" xfId="25" applyFont="1" applyBorder="1" applyAlignment="1">
      <alignment horizontal="distributed" vertical="center" wrapText="1"/>
      <protection/>
    </xf>
    <xf numFmtId="0" fontId="0" fillId="0" borderId="16" xfId="25" applyBorder="1" applyAlignment="1">
      <alignment vertical="center"/>
      <protection/>
    </xf>
    <xf numFmtId="0" fontId="1" fillId="0" borderId="16" xfId="25" applyFont="1" applyBorder="1" applyAlignment="1">
      <alignment horizontal="center" vertical="center"/>
      <protection/>
    </xf>
    <xf numFmtId="0" fontId="1" fillId="0" borderId="22" xfId="25" applyFont="1" applyFill="1" applyBorder="1" applyAlignment="1">
      <alignment horizontal="center"/>
      <protection/>
    </xf>
    <xf numFmtId="0" fontId="1" fillId="0" borderId="23" xfId="25" applyFont="1" applyFill="1" applyBorder="1" applyAlignment="1">
      <alignment horizontal="center"/>
      <protection/>
    </xf>
    <xf numFmtId="0" fontId="1" fillId="0" borderId="22" xfId="25" applyFont="1" applyBorder="1" applyAlignment="1">
      <alignment horizontal="center" vertical="center"/>
      <protection/>
    </xf>
    <xf numFmtId="0" fontId="14" fillId="0" borderId="11" xfId="25" applyFont="1" applyBorder="1" applyAlignment="1">
      <alignment horizontal="center" vertical="center"/>
      <protection/>
    </xf>
    <xf numFmtId="0" fontId="1" fillId="0" borderId="31" xfId="25" applyFont="1" applyFill="1" applyBorder="1" applyAlignment="1">
      <alignment/>
      <protection/>
    </xf>
    <xf numFmtId="0" fontId="1" fillId="0" borderId="19" xfId="25" applyFont="1" applyFill="1" applyBorder="1" applyAlignment="1">
      <alignment/>
      <protection/>
    </xf>
    <xf numFmtId="0" fontId="1" fillId="0" borderId="31" xfId="25" applyFont="1" applyBorder="1" applyAlignment="1">
      <alignment horizontal="center" vertical="distributed"/>
      <protection/>
    </xf>
    <xf numFmtId="0" fontId="1" fillId="0" borderId="19" xfId="25" applyFont="1" applyBorder="1" applyAlignment="1">
      <alignment horizontal="center" vertical="distributed"/>
      <protection/>
    </xf>
    <xf numFmtId="0" fontId="1" fillId="0" borderId="31" xfId="25" applyFont="1" applyFill="1" applyBorder="1" applyAlignment="1">
      <alignment horizontal="center" vertical="distributed"/>
      <protection/>
    </xf>
    <xf numFmtId="0" fontId="1" fillId="0" borderId="30" xfId="25" applyFont="1" applyFill="1" applyBorder="1" applyAlignment="1">
      <alignment horizontal="center" vertical="distributed"/>
      <protection/>
    </xf>
    <xf numFmtId="0" fontId="1" fillId="0" borderId="19" xfId="25" applyFont="1" applyFill="1" applyBorder="1" applyAlignment="1">
      <alignment horizontal="center" vertical="distributed"/>
      <protection/>
    </xf>
    <xf numFmtId="0" fontId="1" fillId="0" borderId="31" xfId="25" applyFont="1" applyFill="1" applyBorder="1" applyAlignment="1">
      <alignment horizontal="center" vertical="center"/>
      <protection/>
    </xf>
    <xf numFmtId="0" fontId="14" fillId="0" borderId="30" xfId="25" applyFont="1" applyFill="1" applyBorder="1" applyAlignment="1">
      <alignment horizontal="center" vertical="center"/>
      <protection/>
    </xf>
    <xf numFmtId="0" fontId="14" fillId="0" borderId="19" xfId="25" applyFont="1" applyFill="1" applyBorder="1" applyAlignment="1">
      <alignment horizontal="center" vertical="center"/>
      <protection/>
    </xf>
    <xf numFmtId="0" fontId="1" fillId="0" borderId="20" xfId="25" applyFont="1" applyBorder="1" applyAlignment="1">
      <alignment horizontal="center" vertical="center"/>
      <protection/>
    </xf>
    <xf numFmtId="0" fontId="14" fillId="0" borderId="3" xfId="25" applyFont="1" applyBorder="1" applyAlignment="1">
      <alignment horizontal="center" vertical="center"/>
      <protection/>
    </xf>
    <xf numFmtId="0" fontId="1" fillId="0" borderId="31" xfId="24" applyFont="1" applyBorder="1" applyAlignment="1">
      <alignment horizontal="center"/>
      <protection/>
    </xf>
    <xf numFmtId="0" fontId="1" fillId="0" borderId="19" xfId="24" applyFont="1" applyBorder="1" applyAlignment="1">
      <alignment horizontal="center"/>
      <protection/>
    </xf>
    <xf numFmtId="0" fontId="1" fillId="0" borderId="17" xfId="24" applyFont="1" applyBorder="1" applyAlignment="1">
      <alignment horizontal="center"/>
      <protection/>
    </xf>
    <xf numFmtId="0" fontId="1" fillId="0" borderId="28" xfId="24" applyFont="1" applyBorder="1" applyAlignment="1">
      <alignment horizontal="center"/>
      <protection/>
    </xf>
    <xf numFmtId="0" fontId="1" fillId="0" borderId="18" xfId="25" applyFont="1" applyBorder="1" applyAlignment="1">
      <alignment horizontal="distributed" vertical="center"/>
      <protection/>
    </xf>
    <xf numFmtId="0" fontId="0" fillId="0" borderId="3" xfId="25" applyBorder="1" applyAlignment="1">
      <alignment vertical="center"/>
      <protection/>
    </xf>
    <xf numFmtId="0" fontId="0" fillId="0" borderId="29" xfId="23" applyBorder="1" applyAlignment="1">
      <alignment horizontal="center" vertical="center"/>
      <protection/>
    </xf>
    <xf numFmtId="38" fontId="1" fillId="0" borderId="16" xfId="17" applyFont="1" applyBorder="1" applyAlignment="1">
      <alignment horizontal="distributed" vertical="center"/>
    </xf>
    <xf numFmtId="0" fontId="0" fillId="0" borderId="16" xfId="23" applyBorder="1" applyAlignment="1">
      <alignment horizontal="distributed" vertical="center"/>
      <protection/>
    </xf>
    <xf numFmtId="38" fontId="9" fillId="0" borderId="20" xfId="17" applyFont="1" applyBorder="1" applyAlignment="1">
      <alignment horizontal="distributed" vertical="top" wrapText="1"/>
    </xf>
    <xf numFmtId="0" fontId="0" fillId="0" borderId="3" xfId="23" applyBorder="1" applyAlignment="1">
      <alignment horizontal="distributed" vertical="top" wrapText="1"/>
      <protection/>
    </xf>
    <xf numFmtId="0" fontId="1" fillId="0" borderId="18" xfId="24" applyFont="1" applyBorder="1" applyAlignment="1">
      <alignment horizontal="distributed" vertical="center"/>
      <protection/>
    </xf>
    <xf numFmtId="0" fontId="0" fillId="0" borderId="11" xfId="24" applyBorder="1" applyAlignment="1">
      <alignment horizontal="distributed" vertical="center"/>
      <protection/>
    </xf>
    <xf numFmtId="0" fontId="0" fillId="0" borderId="10" xfId="22" applyBorder="1" applyAlignment="1">
      <alignment horizontal="distributed" vertical="center"/>
      <protection/>
    </xf>
    <xf numFmtId="0" fontId="0" fillId="0" borderId="12" xfId="22" applyBorder="1" applyAlignment="1">
      <alignment horizontal="distributed" vertical="center"/>
      <protection/>
    </xf>
    <xf numFmtId="0" fontId="0" fillId="0" borderId="15" xfId="22" applyBorder="1" applyAlignment="1">
      <alignment horizontal="distributed" vertical="center"/>
      <protection/>
    </xf>
    <xf numFmtId="38" fontId="1" fillId="0" borderId="18" xfId="17" applyFont="1" applyBorder="1" applyAlignment="1">
      <alignment horizontal="distributed" vertical="center"/>
    </xf>
    <xf numFmtId="0" fontId="0" fillId="0" borderId="3" xfId="23" applyBorder="1" applyAlignment="1">
      <alignment horizontal="distributed" vertical="center"/>
      <protection/>
    </xf>
    <xf numFmtId="0" fontId="0" fillId="0" borderId="11" xfId="23" applyBorder="1" applyAlignment="1">
      <alignment horizontal="distributed" vertical="center"/>
      <protection/>
    </xf>
    <xf numFmtId="38" fontId="1" fillId="0" borderId="17" xfId="17" applyFont="1" applyBorder="1" applyAlignment="1">
      <alignment horizontal="center" vertical="center"/>
    </xf>
    <xf numFmtId="0" fontId="0" fillId="0" borderId="28" xfId="23" applyBorder="1" applyAlignment="1">
      <alignment horizontal="center" vertical="center"/>
      <protection/>
    </xf>
    <xf numFmtId="0" fontId="1" fillId="0" borderId="17" xfId="22" applyFont="1" applyBorder="1" applyAlignment="1">
      <alignment horizontal="distributed" vertical="center"/>
      <protection/>
    </xf>
    <xf numFmtId="0" fontId="0" fillId="0" borderId="29" xfId="22" applyBorder="1" applyAlignment="1">
      <alignment horizontal="distributed" vertical="center"/>
      <protection/>
    </xf>
    <xf numFmtId="0" fontId="0" fillId="0" borderId="8" xfId="22" applyBorder="1" applyAlignment="1">
      <alignment horizontal="distributed" vertical="center"/>
      <protection/>
    </xf>
    <xf numFmtId="0" fontId="8" fillId="0" borderId="4" xfId="22" applyFont="1" applyBorder="1" applyAlignment="1">
      <alignment horizontal="center" vertical="center"/>
      <protection/>
    </xf>
    <xf numFmtId="0" fontId="8" fillId="0" borderId="5" xfId="22" applyFont="1" applyBorder="1" applyAlignment="1">
      <alignment horizontal="center" vertical="center"/>
      <protection/>
    </xf>
    <xf numFmtId="38" fontId="8" fillId="0" borderId="0" xfId="17" applyFont="1" applyBorder="1" applyAlignment="1">
      <alignment horizontal="distributed" vertical="center"/>
    </xf>
    <xf numFmtId="0" fontId="1" fillId="0" borderId="31" xfId="21" applyFont="1" applyFill="1" applyBorder="1" applyAlignment="1">
      <alignment horizontal="center" vertical="center"/>
      <protection/>
    </xf>
    <xf numFmtId="0" fontId="1" fillId="0" borderId="19" xfId="21" applyFont="1" applyFill="1" applyBorder="1" applyAlignment="1">
      <alignment horizontal="center" vertical="center"/>
      <protection/>
    </xf>
    <xf numFmtId="0" fontId="8" fillId="0" borderId="8" xfId="17" applyNumberFormat="1" applyFont="1" applyFill="1" applyBorder="1" applyAlignment="1">
      <alignment horizontal="distributed" vertical="center"/>
    </xf>
    <xf numFmtId="0" fontId="8" fillId="0" borderId="10" xfId="17" applyNumberFormat="1" applyFont="1" applyFill="1" applyBorder="1" applyAlignment="1">
      <alignment horizontal="distributed" vertical="center"/>
    </xf>
    <xf numFmtId="0" fontId="1" fillId="0" borderId="8" xfId="17" applyNumberFormat="1" applyFont="1" applyFill="1" applyBorder="1" applyAlignment="1">
      <alignment horizontal="distributed" vertical="center"/>
    </xf>
    <xf numFmtId="0" fontId="0" fillId="0" borderId="10" xfId="17" applyNumberFormat="1" applyFill="1" applyBorder="1" applyAlignment="1">
      <alignment horizontal="distributed" vertical="center"/>
    </xf>
    <xf numFmtId="0" fontId="8" fillId="0" borderId="8" xfId="21" applyFont="1" applyFill="1" applyBorder="1" applyAlignment="1" quotePrefix="1">
      <alignment horizontal="center" vertical="center"/>
      <protection/>
    </xf>
    <xf numFmtId="0" fontId="11" fillId="0" borderId="10" xfId="21" applyFont="1" applyFill="1" applyBorder="1" applyAlignment="1">
      <alignment horizontal="center" vertical="center"/>
      <protection/>
    </xf>
    <xf numFmtId="180" fontId="1" fillId="0" borderId="17" xfId="22" applyNumberFormat="1" applyFont="1" applyBorder="1" applyAlignment="1">
      <alignment horizontal="center" vertical="center"/>
      <protection/>
    </xf>
    <xf numFmtId="180" fontId="1" fillId="0" borderId="29" xfId="22" applyNumberFormat="1" applyFont="1" applyBorder="1" applyAlignment="1">
      <alignment horizontal="center" vertical="center"/>
      <protection/>
    </xf>
    <xf numFmtId="180" fontId="1" fillId="0" borderId="12" xfId="22" applyNumberFormat="1" applyFont="1" applyBorder="1" applyAlignment="1">
      <alignment horizontal="center" vertical="center"/>
      <protection/>
    </xf>
    <xf numFmtId="180" fontId="1" fillId="0" borderId="15" xfId="22" applyNumberFormat="1" applyFont="1" applyBorder="1" applyAlignment="1">
      <alignment horizontal="center" vertical="center"/>
      <protection/>
    </xf>
    <xf numFmtId="38" fontId="8" fillId="0" borderId="8" xfId="17" applyFont="1" applyBorder="1" applyAlignment="1">
      <alignment horizontal="distributed" vertical="center"/>
    </xf>
    <xf numFmtId="0" fontId="15" fillId="0" borderId="10" xfId="22" applyFont="1" applyBorder="1" applyAlignment="1">
      <alignment horizontal="distributed"/>
      <protection/>
    </xf>
    <xf numFmtId="0" fontId="1" fillId="0" borderId="17" xfId="22" applyFont="1" applyBorder="1" applyAlignment="1">
      <alignment horizontal="center" vertical="center"/>
      <protection/>
    </xf>
    <xf numFmtId="0" fontId="1" fillId="0" borderId="29" xfId="22" applyFont="1" applyBorder="1" applyAlignment="1">
      <alignment horizontal="center" vertical="center"/>
      <protection/>
    </xf>
    <xf numFmtId="0" fontId="1" fillId="0" borderId="12" xfId="22" applyFont="1" applyBorder="1" applyAlignment="1">
      <alignment horizontal="center" vertical="center"/>
      <protection/>
    </xf>
    <xf numFmtId="0" fontId="1" fillId="0" borderId="15" xfId="22" applyFont="1" applyBorder="1" applyAlignment="1">
      <alignment horizontal="center" vertical="center"/>
      <protection/>
    </xf>
    <xf numFmtId="0" fontId="1" fillId="0" borderId="8" xfId="22" applyFont="1" applyBorder="1" applyAlignment="1">
      <alignment horizontal="center"/>
      <protection/>
    </xf>
    <xf numFmtId="0" fontId="1" fillId="0" borderId="0" xfId="22" applyFont="1" applyBorder="1" applyAlignment="1">
      <alignment horizontal="center"/>
      <protection/>
    </xf>
    <xf numFmtId="0" fontId="1" fillId="0" borderId="8" xfId="22" applyFont="1" applyBorder="1" applyAlignment="1">
      <alignment horizontal="distributed"/>
      <protection/>
    </xf>
    <xf numFmtId="0" fontId="1" fillId="0" borderId="0" xfId="22" applyFont="1" applyBorder="1" applyAlignment="1">
      <alignment horizontal="distributed"/>
      <protection/>
    </xf>
    <xf numFmtId="38" fontId="8" fillId="0" borderId="8" xfId="17" applyFont="1" applyBorder="1" applyAlignment="1">
      <alignment horizontal="center" vertical="center"/>
    </xf>
    <xf numFmtId="38" fontId="8" fillId="0" borderId="0" xfId="17" applyFont="1" applyBorder="1" applyAlignment="1">
      <alignment horizontal="center" vertical="center"/>
    </xf>
    <xf numFmtId="38" fontId="8" fillId="0" borderId="10" xfId="17" applyFont="1" applyBorder="1" applyAlignment="1">
      <alignment horizontal="center" vertical="center"/>
    </xf>
    <xf numFmtId="0" fontId="1" fillId="0" borderId="18" xfId="22" applyFont="1" applyBorder="1" applyAlignment="1">
      <alignment horizontal="distributed" vertical="center"/>
      <protection/>
    </xf>
    <xf numFmtId="0" fontId="0" fillId="0" borderId="11" xfId="22" applyBorder="1" applyAlignment="1">
      <alignment horizontal="distributed" vertical="center"/>
      <protection/>
    </xf>
    <xf numFmtId="0" fontId="14" fillId="0" borderId="3" xfId="27" applyFont="1" applyBorder="1" applyAlignment="1">
      <alignment horizontal="center" vertical="center" wrapText="1"/>
      <protection/>
    </xf>
    <xf numFmtId="0" fontId="14" fillId="0" borderId="11" xfId="27" applyFont="1" applyBorder="1" applyAlignment="1">
      <alignment horizontal="center" vertical="center" wrapText="1"/>
      <protection/>
    </xf>
    <xf numFmtId="0" fontId="1" fillId="0" borderId="31" xfId="27" applyFont="1" applyBorder="1" applyAlignment="1">
      <alignment horizontal="center" vertical="center"/>
      <protection/>
    </xf>
    <xf numFmtId="0" fontId="14" fillId="0" borderId="30" xfId="27" applyFont="1" applyBorder="1" applyAlignment="1">
      <alignment horizontal="center"/>
      <protection/>
    </xf>
    <xf numFmtId="0" fontId="14" fillId="0" borderId="19" xfId="27" applyFont="1" applyBorder="1" applyAlignment="1">
      <alignment horizontal="center"/>
      <protection/>
    </xf>
    <xf numFmtId="0" fontId="1" fillId="0" borderId="18" xfId="27" applyFont="1" applyBorder="1" applyAlignment="1">
      <alignment horizontal="distributed" vertical="center"/>
      <protection/>
    </xf>
    <xf numFmtId="0" fontId="0" fillId="0" borderId="3" xfId="27" applyBorder="1" applyAlignment="1">
      <alignment horizontal="distributed" vertical="center"/>
      <protection/>
    </xf>
    <xf numFmtId="0" fontId="0" fillId="0" borderId="11" xfId="27" applyBorder="1" applyAlignment="1">
      <alignment horizontal="distributed" vertical="center"/>
      <protection/>
    </xf>
    <xf numFmtId="0" fontId="1" fillId="0" borderId="30" xfId="27" applyFont="1" applyBorder="1" applyAlignment="1">
      <alignment horizontal="center" vertical="center"/>
      <protection/>
    </xf>
    <xf numFmtId="0" fontId="14" fillId="0" borderId="30" xfId="27" applyFont="1" applyBorder="1" applyAlignment="1">
      <alignment horizontal="center" vertical="center"/>
      <protection/>
    </xf>
    <xf numFmtId="0" fontId="14" fillId="0" borderId="19" xfId="27" applyFont="1" applyBorder="1" applyAlignment="1">
      <alignment horizontal="center" vertical="center"/>
      <protection/>
    </xf>
    <xf numFmtId="0" fontId="1" fillId="0" borderId="20" xfId="27" applyFont="1" applyBorder="1" applyAlignment="1">
      <alignment horizontal="center" vertical="center" wrapText="1"/>
      <protection/>
    </xf>
    <xf numFmtId="0" fontId="1" fillId="0" borderId="3" xfId="27" applyFont="1" applyBorder="1" applyAlignment="1">
      <alignment horizontal="center" vertical="center" wrapText="1"/>
      <protection/>
    </xf>
    <xf numFmtId="0" fontId="1" fillId="0" borderId="11" xfId="27" applyFont="1" applyBorder="1" applyAlignment="1">
      <alignment horizontal="center" vertical="center" wrapText="1"/>
      <protection/>
    </xf>
    <xf numFmtId="0" fontId="9" fillId="0" borderId="20" xfId="27" applyFont="1" applyBorder="1" applyAlignment="1">
      <alignment horizontal="left" vertical="center" wrapText="1"/>
      <protection/>
    </xf>
    <xf numFmtId="0" fontId="9" fillId="0" borderId="3" xfId="27" applyFont="1" applyBorder="1" applyAlignment="1">
      <alignment horizontal="left" vertical="center" wrapText="1"/>
      <protection/>
    </xf>
    <xf numFmtId="0" fontId="9" fillId="0" borderId="11" xfId="27" applyFont="1" applyBorder="1" applyAlignment="1">
      <alignment horizontal="left" vertical="center" wrapText="1"/>
      <protection/>
    </xf>
    <xf numFmtId="0" fontId="1" fillId="0" borderId="20" xfId="27" applyFont="1" applyBorder="1" applyAlignment="1">
      <alignment horizontal="distributed" vertical="center"/>
      <protection/>
    </xf>
    <xf numFmtId="0" fontId="1" fillId="0" borderId="3" xfId="27" applyFont="1" applyBorder="1" applyAlignment="1">
      <alignment horizontal="distributed" vertical="center"/>
      <protection/>
    </xf>
    <xf numFmtId="0" fontId="1" fillId="0" borderId="11" xfId="27" applyFont="1" applyBorder="1" applyAlignment="1">
      <alignment horizontal="distributed" vertical="center"/>
      <protection/>
    </xf>
    <xf numFmtId="0" fontId="14" fillId="0" borderId="3" xfId="27" applyFont="1" applyBorder="1" applyAlignment="1">
      <alignment horizontal="distributed" vertical="center"/>
      <protection/>
    </xf>
    <xf numFmtId="0" fontId="14" fillId="0" borderId="11" xfId="27" applyFont="1" applyBorder="1" applyAlignment="1">
      <alignment horizontal="distributed" vertical="center"/>
      <protection/>
    </xf>
    <xf numFmtId="38" fontId="1" fillId="0" borderId="20" xfId="17" applyFont="1" applyBorder="1" applyAlignment="1">
      <alignment horizontal="distributed" vertical="center"/>
    </xf>
    <xf numFmtId="38" fontId="1" fillId="0" borderId="11" xfId="17" applyFont="1" applyBorder="1" applyAlignment="1">
      <alignment horizontal="distributed" vertical="center"/>
    </xf>
    <xf numFmtId="38" fontId="1" fillId="0" borderId="3" xfId="17" applyFont="1" applyBorder="1" applyAlignment="1">
      <alignment horizontal="distributed" vertical="center" wrapText="1"/>
    </xf>
    <xf numFmtId="38" fontId="1" fillId="0" borderId="11" xfId="17" applyFont="1" applyBorder="1" applyAlignment="1">
      <alignment horizontal="distributed" vertical="center" wrapText="1"/>
    </xf>
    <xf numFmtId="38" fontId="1" fillId="0" borderId="20" xfId="17" applyFont="1" applyBorder="1" applyAlignment="1">
      <alignment horizontal="distributed" vertical="center" wrapText="1"/>
    </xf>
    <xf numFmtId="38" fontId="1" fillId="0" borderId="3" xfId="17" applyFont="1" applyBorder="1" applyAlignment="1">
      <alignment horizontal="distributed" vertical="center"/>
    </xf>
    <xf numFmtId="38" fontId="1" fillId="0" borderId="22" xfId="17" applyFont="1" applyBorder="1" applyAlignment="1">
      <alignment horizontal="distributed" vertical="center"/>
    </xf>
    <xf numFmtId="0" fontId="1" fillId="0" borderId="33" xfId="28" applyFont="1" applyBorder="1" applyAlignment="1">
      <alignment horizontal="distributed" vertical="center"/>
      <protection/>
    </xf>
    <xf numFmtId="0" fontId="1" fillId="0" borderId="23" xfId="28" applyFont="1" applyBorder="1" applyAlignment="1">
      <alignment horizontal="distributed" vertical="center"/>
      <protection/>
    </xf>
    <xf numFmtId="38" fontId="1" fillId="0" borderId="33" xfId="17" applyFont="1" applyBorder="1" applyAlignment="1">
      <alignment horizontal="distributed" vertical="center"/>
    </xf>
    <xf numFmtId="38" fontId="1" fillId="0" borderId="23" xfId="17" applyFont="1" applyBorder="1" applyAlignment="1">
      <alignment horizontal="distributed" vertical="center"/>
    </xf>
    <xf numFmtId="38" fontId="1" fillId="0" borderId="12" xfId="17" applyFont="1" applyBorder="1" applyAlignment="1">
      <alignment horizontal="distributed" vertical="center"/>
    </xf>
    <xf numFmtId="0" fontId="1" fillId="0" borderId="13" xfId="28" applyFont="1" applyBorder="1" applyAlignment="1">
      <alignment horizontal="distributed" vertical="center"/>
      <protection/>
    </xf>
    <xf numFmtId="0" fontId="1" fillId="0" borderId="15" xfId="28" applyFont="1" applyBorder="1" applyAlignment="1">
      <alignment horizontal="distributed" vertical="center"/>
      <protection/>
    </xf>
    <xf numFmtId="38" fontId="1" fillId="0" borderId="13" xfId="17" applyFont="1" applyBorder="1" applyAlignment="1">
      <alignment horizontal="distributed" vertical="center"/>
    </xf>
    <xf numFmtId="38" fontId="1" fillId="0" borderId="15" xfId="17" applyFont="1" applyBorder="1" applyAlignment="1">
      <alignment horizontal="distributed" vertical="center"/>
    </xf>
    <xf numFmtId="38" fontId="1" fillId="0" borderId="33" xfId="17" applyFont="1" applyBorder="1" applyAlignment="1">
      <alignment horizontal="distributed" vertical="center"/>
    </xf>
    <xf numFmtId="38" fontId="1" fillId="0" borderId="23" xfId="17" applyFont="1" applyBorder="1" applyAlignment="1">
      <alignment horizontal="distributed" vertical="center"/>
    </xf>
    <xf numFmtId="38" fontId="1" fillId="0" borderId="8" xfId="17" applyFont="1" applyBorder="1" applyAlignment="1">
      <alignment horizontal="distributed" vertical="center"/>
    </xf>
    <xf numFmtId="38" fontId="1" fillId="0" borderId="0" xfId="17" applyFont="1" applyBorder="1" applyAlignment="1">
      <alignment horizontal="distributed" vertical="center"/>
    </xf>
    <xf numFmtId="38" fontId="1" fillId="0" borderId="10" xfId="17" applyFont="1" applyBorder="1" applyAlignment="1">
      <alignment horizontal="distributed" vertical="center"/>
    </xf>
    <xf numFmtId="0" fontId="1" fillId="0" borderId="18" xfId="29" applyFont="1" applyBorder="1" applyAlignment="1">
      <alignment horizontal="center" vertical="center"/>
      <protection/>
    </xf>
    <xf numFmtId="0" fontId="0" fillId="0" borderId="3" xfId="29" applyBorder="1" applyAlignment="1">
      <alignment horizontal="center" vertical="center"/>
      <protection/>
    </xf>
    <xf numFmtId="0" fontId="1" fillId="0" borderId="3" xfId="29" applyFont="1" applyBorder="1" applyAlignment="1">
      <alignment horizontal="center" vertical="center"/>
      <protection/>
    </xf>
    <xf numFmtId="0" fontId="0" fillId="0" borderId="11" xfId="29" applyBorder="1" applyAlignment="1">
      <alignment horizontal="center" vertical="center"/>
      <protection/>
    </xf>
    <xf numFmtId="0" fontId="1" fillId="0" borderId="31" xfId="29" applyFont="1" applyBorder="1" applyAlignment="1">
      <alignment horizontal="center" vertical="center"/>
      <protection/>
    </xf>
    <xf numFmtId="0" fontId="1" fillId="0" borderId="30" xfId="29" applyFont="1" applyBorder="1" applyAlignment="1">
      <alignment horizontal="center" vertical="center"/>
      <protection/>
    </xf>
    <xf numFmtId="0" fontId="1" fillId="0" borderId="19" xfId="29" applyFont="1" applyBorder="1" applyAlignment="1">
      <alignment horizontal="center" vertical="center"/>
      <protection/>
    </xf>
    <xf numFmtId="0" fontId="1" fillId="0" borderId="8" xfId="30" applyFont="1" applyFill="1" applyBorder="1" applyAlignment="1">
      <alignment vertical="center" wrapText="1"/>
      <protection/>
    </xf>
    <xf numFmtId="0" fontId="0" fillId="0" borderId="8" xfId="30" applyBorder="1" applyAlignment="1">
      <alignment vertical="center"/>
      <protection/>
    </xf>
    <xf numFmtId="189" fontId="1" fillId="0" borderId="8" xfId="30" applyNumberFormat="1" applyFont="1" applyFill="1" applyBorder="1" applyAlignment="1">
      <alignment horizontal="right" vertical="center"/>
      <protection/>
    </xf>
    <xf numFmtId="0" fontId="1" fillId="0" borderId="31" xfId="30" applyFont="1" applyFill="1" applyBorder="1" applyAlignment="1">
      <alignment horizontal="distributed" vertical="center"/>
      <protection/>
    </xf>
    <xf numFmtId="0" fontId="0" fillId="0" borderId="30" xfId="30" applyBorder="1" applyAlignment="1">
      <alignment vertical="center"/>
      <protection/>
    </xf>
    <xf numFmtId="0" fontId="0" fillId="0" borderId="19" xfId="30" applyBorder="1" applyAlignment="1">
      <alignment vertical="center"/>
      <protection/>
    </xf>
    <xf numFmtId="0" fontId="8" fillId="0" borderId="4" xfId="30" applyFont="1" applyFill="1" applyBorder="1" applyAlignment="1">
      <alignment horizontal="distributed" vertical="center"/>
      <protection/>
    </xf>
    <xf numFmtId="0" fontId="0" fillId="0" borderId="5" xfId="30" applyBorder="1" applyAlignment="1">
      <alignment vertical="center"/>
      <protection/>
    </xf>
    <xf numFmtId="0" fontId="0" fillId="0" borderId="7" xfId="30" applyBorder="1" applyAlignment="1">
      <alignment vertical="center"/>
      <protection/>
    </xf>
    <xf numFmtId="0" fontId="1" fillId="0" borderId="31" xfId="31" applyFont="1" applyBorder="1" applyAlignment="1">
      <alignment horizontal="distributed" vertical="center" wrapText="1"/>
      <protection/>
    </xf>
    <xf numFmtId="0" fontId="0" fillId="0" borderId="19" xfId="31" applyBorder="1" applyAlignment="1">
      <alignment horizontal="distributed" vertical="center" wrapText="1"/>
      <protection/>
    </xf>
    <xf numFmtId="0" fontId="1" fillId="0" borderId="8" xfId="31" applyFont="1" applyBorder="1" applyAlignment="1">
      <alignment horizontal="distributed" vertical="center"/>
      <protection/>
    </xf>
    <xf numFmtId="0" fontId="14" fillId="0" borderId="10" xfId="31" applyFont="1" applyBorder="1" applyAlignment="1">
      <alignment horizontal="distributed" vertical="center"/>
      <protection/>
    </xf>
    <xf numFmtId="0" fontId="1" fillId="0" borderId="8" xfId="31" applyFont="1" applyBorder="1" applyAlignment="1" quotePrefix="1">
      <alignment horizontal="left" vertical="center" indent="9"/>
      <protection/>
    </xf>
    <xf numFmtId="0" fontId="14" fillId="0" borderId="10" xfId="31" applyFont="1" applyBorder="1" applyAlignment="1">
      <alignment horizontal="left" indent="9"/>
      <protection/>
    </xf>
    <xf numFmtId="0" fontId="8" fillId="0" borderId="8" xfId="31" applyFont="1" applyFill="1" applyBorder="1" applyAlignment="1" quotePrefix="1">
      <alignment horizontal="left" vertical="center" indent="9"/>
      <protection/>
    </xf>
    <xf numFmtId="0" fontId="8" fillId="0" borderId="10" xfId="31" applyFont="1" applyFill="1" applyBorder="1" applyAlignment="1">
      <alignment horizontal="left" indent="9"/>
      <protection/>
    </xf>
    <xf numFmtId="0" fontId="1" fillId="0" borderId="20" xfId="32" applyFont="1" applyFill="1" applyBorder="1" applyAlignment="1">
      <alignment horizontal="distributed" vertical="center"/>
      <protection/>
    </xf>
    <xf numFmtId="0" fontId="1" fillId="0" borderId="11" xfId="32" applyFont="1" applyFill="1" applyBorder="1" applyAlignment="1">
      <alignment horizontal="distributed" vertical="center"/>
      <protection/>
    </xf>
    <xf numFmtId="0" fontId="1" fillId="0" borderId="22" xfId="32" applyFont="1" applyFill="1" applyBorder="1" applyAlignment="1">
      <alignment horizontal="center" vertical="center"/>
      <protection/>
    </xf>
    <xf numFmtId="0" fontId="1" fillId="0" borderId="33" xfId="32" applyFont="1" applyFill="1" applyBorder="1" applyAlignment="1">
      <alignment horizontal="center" vertical="center"/>
      <protection/>
    </xf>
    <xf numFmtId="0" fontId="1" fillId="0" borderId="23" xfId="32" applyFont="1" applyFill="1" applyBorder="1" applyAlignment="1">
      <alignment horizontal="center" vertical="center"/>
      <protection/>
    </xf>
    <xf numFmtId="0" fontId="1" fillId="0" borderId="3" xfId="32" applyFont="1" applyFill="1" applyBorder="1" applyAlignment="1">
      <alignment horizontal="distributed" vertical="distributed" wrapText="1"/>
      <protection/>
    </xf>
    <xf numFmtId="0" fontId="1" fillId="0" borderId="11" xfId="32" applyFont="1" applyFill="1" applyBorder="1" applyAlignment="1">
      <alignment horizontal="distributed" vertical="distributed" wrapText="1"/>
      <protection/>
    </xf>
    <xf numFmtId="0" fontId="1" fillId="0" borderId="12" xfId="32" applyFont="1" applyFill="1" applyBorder="1" applyAlignment="1">
      <alignment horizontal="center" vertical="center"/>
      <protection/>
    </xf>
    <xf numFmtId="0" fontId="0" fillId="0" borderId="13" xfId="32" applyFill="1" applyBorder="1" applyAlignment="1">
      <alignment horizontal="center" vertical="center"/>
      <protection/>
    </xf>
    <xf numFmtId="0" fontId="0" fillId="0" borderId="15" xfId="32" applyFill="1" applyBorder="1" applyAlignment="1">
      <alignment horizontal="center" vertical="center"/>
      <protection/>
    </xf>
    <xf numFmtId="0" fontId="1" fillId="0" borderId="18" xfId="32" applyFont="1" applyFill="1" applyBorder="1" applyAlignment="1">
      <alignment horizontal="center" vertical="center"/>
      <protection/>
    </xf>
    <xf numFmtId="0" fontId="1" fillId="0" borderId="3" xfId="32" applyFont="1" applyFill="1" applyBorder="1" applyAlignment="1">
      <alignment horizontal="center" vertical="center"/>
      <protection/>
    </xf>
    <xf numFmtId="0" fontId="1" fillId="0" borderId="11" xfId="32" applyFont="1" applyFill="1" applyBorder="1" applyAlignment="1">
      <alignment horizontal="center" vertical="center"/>
      <protection/>
    </xf>
    <xf numFmtId="0" fontId="1" fillId="0" borderId="7" xfId="32" applyFont="1" applyFill="1" applyBorder="1" applyAlignment="1">
      <alignment horizontal="center" vertical="center"/>
      <protection/>
    </xf>
    <xf numFmtId="0" fontId="1" fillId="0" borderId="15" xfId="32" applyFont="1" applyFill="1" applyBorder="1" applyAlignment="1">
      <alignment horizontal="center" vertical="center"/>
      <protection/>
    </xf>
    <xf numFmtId="0" fontId="1" fillId="0" borderId="31" xfId="32" applyFont="1" applyFill="1" applyBorder="1" applyAlignment="1">
      <alignment horizontal="center"/>
      <protection/>
    </xf>
    <xf numFmtId="0" fontId="1" fillId="0" borderId="30" xfId="32" applyFont="1" applyFill="1" applyBorder="1" applyAlignment="1">
      <alignment horizontal="center"/>
      <protection/>
    </xf>
    <xf numFmtId="0" fontId="1" fillId="0" borderId="19" xfId="32" applyFont="1" applyFill="1" applyBorder="1" applyAlignment="1">
      <alignment horizontal="center"/>
      <protection/>
    </xf>
    <xf numFmtId="0" fontId="1" fillId="0" borderId="22" xfId="32" applyFont="1" applyFill="1" applyBorder="1" applyAlignment="1">
      <alignment horizontal="distributed" vertical="center"/>
      <protection/>
    </xf>
    <xf numFmtId="0" fontId="1" fillId="0" borderId="33" xfId="32" applyFont="1" applyFill="1" applyBorder="1" applyAlignment="1">
      <alignment horizontal="distributed" vertical="center"/>
      <protection/>
    </xf>
    <xf numFmtId="0" fontId="1" fillId="0" borderId="23" xfId="32" applyFont="1" applyFill="1" applyBorder="1" applyAlignment="1">
      <alignment horizontal="distributed" vertical="center"/>
      <protection/>
    </xf>
    <xf numFmtId="0" fontId="9" fillId="0" borderId="22" xfId="32" applyFont="1" applyFill="1" applyBorder="1" applyAlignment="1">
      <alignment horizontal="distributed" vertical="center" wrapText="1"/>
      <protection/>
    </xf>
    <xf numFmtId="0" fontId="0" fillId="0" borderId="23" xfId="32" applyFill="1" applyBorder="1" applyAlignment="1">
      <alignment horizontal="distributed" vertical="center" wrapText="1"/>
      <protection/>
    </xf>
    <xf numFmtId="0" fontId="1" fillId="0" borderId="11" xfId="33" applyFont="1" applyBorder="1" applyAlignment="1">
      <alignment horizontal="center" vertical="center"/>
      <protection/>
    </xf>
    <xf numFmtId="0" fontId="1" fillId="0" borderId="16" xfId="33" applyFont="1" applyBorder="1" applyAlignment="1">
      <alignment horizontal="center" vertical="center"/>
      <protection/>
    </xf>
    <xf numFmtId="41" fontId="1" fillId="0" borderId="20" xfId="33" applyNumberFormat="1" applyFont="1" applyBorder="1" applyAlignment="1">
      <alignment horizontal="center" vertical="center"/>
      <protection/>
    </xf>
    <xf numFmtId="41" fontId="1" fillId="0" borderId="11" xfId="33" applyNumberFormat="1" applyFont="1" applyBorder="1" applyAlignment="1">
      <alignment horizontal="center" vertical="center"/>
      <protection/>
    </xf>
    <xf numFmtId="41" fontId="1" fillId="0" borderId="17" xfId="33" applyNumberFormat="1" applyFont="1" applyBorder="1" applyAlignment="1">
      <alignment horizontal="center" vertical="center"/>
      <protection/>
    </xf>
    <xf numFmtId="41" fontId="1" fillId="0" borderId="29" xfId="33" applyNumberFormat="1" applyFont="1" applyBorder="1" applyAlignment="1">
      <alignment horizontal="center" vertical="center"/>
      <protection/>
    </xf>
    <xf numFmtId="41" fontId="1" fillId="0" borderId="12" xfId="33" applyNumberFormat="1" applyFont="1" applyBorder="1" applyAlignment="1">
      <alignment horizontal="center" vertical="center"/>
      <protection/>
    </xf>
    <xf numFmtId="41" fontId="1" fillId="0" borderId="15" xfId="33" applyNumberFormat="1" applyFont="1" applyBorder="1" applyAlignment="1">
      <alignment horizontal="center" vertical="center"/>
      <protection/>
    </xf>
    <xf numFmtId="189" fontId="1" fillId="0" borderId="11" xfId="33" applyNumberFormat="1" applyFont="1" applyBorder="1" applyAlignment="1">
      <alignment horizontal="center" vertical="center"/>
      <protection/>
    </xf>
    <xf numFmtId="41" fontId="1" fillId="0" borderId="16" xfId="33" applyNumberFormat="1" applyFont="1" applyBorder="1" applyAlignment="1">
      <alignment horizontal="center" vertical="center"/>
      <protection/>
    </xf>
    <xf numFmtId="189" fontId="1" fillId="0" borderId="16" xfId="33" applyNumberFormat="1" applyFont="1" applyBorder="1" applyAlignment="1">
      <alignment horizontal="center" vertical="center"/>
      <protection/>
    </xf>
    <xf numFmtId="41" fontId="1" fillId="0" borderId="11" xfId="33" applyNumberFormat="1" applyFont="1" applyBorder="1" applyAlignment="1">
      <alignment horizontal="right" vertical="center"/>
      <protection/>
    </xf>
    <xf numFmtId="189" fontId="1" fillId="0" borderId="11" xfId="33" applyNumberFormat="1" applyFont="1" applyBorder="1" applyAlignment="1">
      <alignment horizontal="right" vertical="center"/>
      <protection/>
    </xf>
    <xf numFmtId="41" fontId="1" fillId="0" borderId="11" xfId="33" applyNumberFormat="1" applyFont="1" applyBorder="1" applyAlignment="1">
      <alignment horizontal="center" vertical="center" wrapText="1"/>
      <protection/>
    </xf>
    <xf numFmtId="41" fontId="1" fillId="0" borderId="22" xfId="33" applyNumberFormat="1" applyFont="1" applyBorder="1" applyAlignment="1">
      <alignment horizontal="center" vertical="center"/>
      <protection/>
    </xf>
    <xf numFmtId="41" fontId="1" fillId="0" borderId="33" xfId="33" applyNumberFormat="1" applyFont="1" applyBorder="1" applyAlignment="1">
      <alignment horizontal="center" vertical="center"/>
      <protection/>
    </xf>
    <xf numFmtId="41" fontId="1" fillId="0" borderId="23" xfId="33" applyNumberFormat="1" applyFont="1" applyBorder="1" applyAlignment="1">
      <alignment horizontal="center" vertical="center"/>
      <protection/>
    </xf>
    <xf numFmtId="0" fontId="1" fillId="0" borderId="20" xfId="33" applyFont="1" applyBorder="1" applyAlignment="1">
      <alignment horizontal="center" vertical="center"/>
      <protection/>
    </xf>
    <xf numFmtId="189" fontId="1" fillId="0" borderId="16" xfId="33" applyNumberFormat="1" applyFont="1" applyBorder="1" applyAlignment="1">
      <alignment horizontal="center" vertical="center" wrapText="1"/>
      <protection/>
    </xf>
    <xf numFmtId="189" fontId="1" fillId="0" borderId="11" xfId="33" applyNumberFormat="1" applyFont="1" applyBorder="1" applyAlignment="1">
      <alignment horizontal="center" vertical="center" wrapText="1"/>
      <protection/>
    </xf>
    <xf numFmtId="189" fontId="1" fillId="0" borderId="22" xfId="33" applyNumberFormat="1" applyFont="1" applyBorder="1" applyAlignment="1">
      <alignment horizontal="center" vertical="center"/>
      <protection/>
    </xf>
    <xf numFmtId="0" fontId="8" fillId="0" borderId="8" xfId="33" applyFont="1" applyBorder="1" applyAlignment="1">
      <alignment horizontal="distributed" vertical="center"/>
      <protection/>
    </xf>
    <xf numFmtId="0" fontId="8" fillId="0" borderId="0" xfId="33" applyFont="1" applyBorder="1" applyAlignment="1">
      <alignment horizontal="distributed" vertical="center"/>
      <protection/>
    </xf>
    <xf numFmtId="0" fontId="8" fillId="0" borderId="10" xfId="33" applyFont="1" applyBorder="1" applyAlignment="1">
      <alignment horizontal="distributed" vertical="center"/>
      <protection/>
    </xf>
    <xf numFmtId="0" fontId="0" fillId="0" borderId="10" xfId="33" applyBorder="1" applyAlignment="1">
      <alignment horizontal="distributed" vertical="center"/>
      <protection/>
    </xf>
    <xf numFmtId="0" fontId="0" fillId="0" borderId="0" xfId="33" applyBorder="1" applyAlignment="1">
      <alignment horizontal="distributed" vertical="center"/>
      <protection/>
    </xf>
    <xf numFmtId="38" fontId="1" fillId="0" borderId="0" xfId="17" applyFont="1" applyBorder="1" applyAlignment="1">
      <alignment horizontal="distributed" vertical="center"/>
    </xf>
    <xf numFmtId="0" fontId="14" fillId="0" borderId="10" xfId="34" applyFont="1" applyBorder="1" applyAlignment="1">
      <alignment horizontal="distributed" vertical="center"/>
      <protection/>
    </xf>
    <xf numFmtId="38" fontId="1" fillId="0" borderId="13" xfId="17" applyFont="1" applyBorder="1" applyAlignment="1">
      <alignment horizontal="distributed" vertical="center"/>
    </xf>
    <xf numFmtId="0" fontId="14" fillId="0" borderId="15" xfId="34" applyFont="1" applyBorder="1" applyAlignment="1">
      <alignment horizontal="distributed" vertical="center"/>
      <protection/>
    </xf>
    <xf numFmtId="0" fontId="9" fillId="0" borderId="0" xfId="34" applyFont="1" applyBorder="1" applyAlignment="1">
      <alignment horizontal="distributed" vertical="center"/>
      <protection/>
    </xf>
    <xf numFmtId="0" fontId="9" fillId="0" borderId="10" xfId="34" applyFont="1" applyBorder="1" applyAlignment="1">
      <alignment horizontal="distributed" vertical="center"/>
      <protection/>
    </xf>
    <xf numFmtId="38" fontId="1" fillId="0" borderId="31" xfId="17" applyFont="1" applyBorder="1" applyAlignment="1">
      <alignment horizontal="distributed" vertical="center"/>
    </xf>
    <xf numFmtId="0" fontId="14" fillId="0" borderId="30" xfId="34" applyFont="1" applyBorder="1" applyAlignment="1">
      <alignment horizontal="distributed" vertical="center"/>
      <protection/>
    </xf>
    <xf numFmtId="0" fontId="14" fillId="0" borderId="19" xfId="34" applyFont="1" applyBorder="1" applyAlignment="1">
      <alignment horizontal="distributed" vertical="center"/>
      <protection/>
    </xf>
    <xf numFmtId="38" fontId="1" fillId="0" borderId="32" xfId="17" applyFont="1" applyBorder="1" applyAlignment="1">
      <alignment horizontal="distributed" vertical="center"/>
    </xf>
    <xf numFmtId="38" fontId="1" fillId="0" borderId="4" xfId="17" applyFont="1" applyBorder="1" applyAlignment="1">
      <alignment horizontal="center"/>
    </xf>
    <xf numFmtId="38" fontId="1" fillId="0" borderId="5" xfId="17" applyFont="1" applyBorder="1" applyAlignment="1">
      <alignment horizontal="center"/>
    </xf>
    <xf numFmtId="38" fontId="1" fillId="0" borderId="7" xfId="17" applyFont="1" applyBorder="1" applyAlignment="1">
      <alignment horizontal="center"/>
    </xf>
    <xf numFmtId="38" fontId="8" fillId="0" borderId="9" xfId="17" applyFont="1" applyBorder="1" applyAlignment="1">
      <alignment horizontal="distributed" vertical="center"/>
    </xf>
    <xf numFmtId="38" fontId="1" fillId="0" borderId="18" xfId="17" applyFont="1" applyFill="1" applyBorder="1" applyAlignment="1">
      <alignment horizontal="center" vertical="center" wrapText="1"/>
    </xf>
    <xf numFmtId="38" fontId="1" fillId="0" borderId="3" xfId="17" applyFont="1" applyFill="1" applyBorder="1" applyAlignment="1">
      <alignment horizontal="center" vertical="center" wrapText="1"/>
    </xf>
    <xf numFmtId="38" fontId="1" fillId="0" borderId="11" xfId="17" applyFont="1" applyFill="1" applyBorder="1" applyAlignment="1">
      <alignment horizontal="center" vertical="center" wrapText="1"/>
    </xf>
    <xf numFmtId="38" fontId="1" fillId="0" borderId="18" xfId="17" applyFont="1" applyBorder="1" applyAlignment="1">
      <alignment horizontal="center" vertical="center" wrapText="1"/>
    </xf>
    <xf numFmtId="38" fontId="1" fillId="0" borderId="3" xfId="17" applyFont="1" applyBorder="1" applyAlignment="1">
      <alignment horizontal="center" vertical="center" wrapText="1"/>
    </xf>
    <xf numFmtId="38" fontId="1" fillId="0" borderId="11" xfId="17" applyFont="1" applyBorder="1" applyAlignment="1">
      <alignment horizontal="center" vertical="center" wrapText="1"/>
    </xf>
    <xf numFmtId="38" fontId="1" fillId="0" borderId="17" xfId="17" applyFont="1" applyBorder="1" applyAlignment="1">
      <alignment horizontal="center" vertical="center" wrapText="1"/>
    </xf>
    <xf numFmtId="0" fontId="1" fillId="0" borderId="8" xfId="35" applyFont="1" applyBorder="1" applyAlignment="1">
      <alignment vertical="center" wrapText="1"/>
      <protection/>
    </xf>
    <xf numFmtId="0" fontId="1" fillId="0" borderId="3" xfId="35" applyFont="1" applyBorder="1" applyAlignment="1">
      <alignment vertical="center" wrapText="1"/>
      <protection/>
    </xf>
    <xf numFmtId="0" fontId="1" fillId="0" borderId="3" xfId="35" applyFont="1" applyBorder="1" applyAlignment="1">
      <alignment horizontal="center" vertical="center" wrapText="1"/>
      <protection/>
    </xf>
    <xf numFmtId="38" fontId="1" fillId="0" borderId="31" xfId="17" applyFont="1" applyFill="1" applyBorder="1" applyAlignment="1">
      <alignment horizontal="distributed"/>
    </xf>
    <xf numFmtId="0" fontId="14" fillId="0" borderId="30" xfId="36" applyFont="1" applyFill="1" applyBorder="1" applyAlignment="1">
      <alignment horizontal="distributed"/>
      <protection/>
    </xf>
    <xf numFmtId="0" fontId="14" fillId="0" borderId="19" xfId="36" applyFont="1" applyFill="1" applyBorder="1" applyAlignment="1">
      <alignment horizontal="distributed"/>
      <protection/>
    </xf>
    <xf numFmtId="38" fontId="1" fillId="0" borderId="3" xfId="17" applyFont="1" applyFill="1" applyBorder="1" applyAlignment="1">
      <alignment horizontal="center" vertical="center"/>
    </xf>
    <xf numFmtId="38" fontId="1" fillId="0" borderId="11" xfId="17" applyFont="1" applyFill="1" applyBorder="1" applyAlignment="1">
      <alignment horizontal="center" vertical="center"/>
    </xf>
    <xf numFmtId="38" fontId="1" fillId="0" borderId="8" xfId="17" applyFont="1" applyFill="1" applyBorder="1" applyAlignment="1">
      <alignment horizontal="center"/>
    </xf>
    <xf numFmtId="0" fontId="14" fillId="0" borderId="10" xfId="36" applyFont="1" applyFill="1" applyBorder="1" applyAlignment="1">
      <alignment horizontal="center"/>
      <protection/>
    </xf>
    <xf numFmtId="38" fontId="1" fillId="0" borderId="0" xfId="17" applyFont="1" applyFill="1" applyBorder="1" applyAlignment="1">
      <alignment horizontal="center"/>
    </xf>
    <xf numFmtId="38" fontId="1" fillId="0" borderId="20" xfId="17" applyFont="1" applyFill="1" applyBorder="1" applyAlignment="1">
      <alignment horizontal="center" vertical="center"/>
    </xf>
    <xf numFmtId="38" fontId="1" fillId="0" borderId="12" xfId="17" applyFont="1" applyFill="1" applyBorder="1" applyAlignment="1">
      <alignment horizontal="distributed" vertical="center"/>
    </xf>
    <xf numFmtId="0" fontId="14" fillId="0" borderId="15" xfId="36" applyFont="1" applyFill="1" applyBorder="1" applyAlignment="1">
      <alignment horizontal="distributed" vertical="center"/>
      <protection/>
    </xf>
    <xf numFmtId="38" fontId="8" fillId="0" borderId="8" xfId="17" applyFont="1" applyFill="1" applyBorder="1" applyAlignment="1">
      <alignment horizontal="center"/>
    </xf>
    <xf numFmtId="0" fontId="8" fillId="0" borderId="10" xfId="36" applyFont="1" applyFill="1" applyBorder="1" applyAlignment="1">
      <alignment horizontal="center"/>
      <protection/>
    </xf>
    <xf numFmtId="38" fontId="1" fillId="0" borderId="8" xfId="17" applyFont="1" applyFill="1" applyBorder="1" applyAlignment="1">
      <alignment horizontal="distributed" vertical="center"/>
    </xf>
    <xf numFmtId="0" fontId="14" fillId="0" borderId="10" xfId="36" applyFont="1" applyFill="1" applyBorder="1" applyAlignment="1">
      <alignment horizontal="distributed" vertical="center"/>
      <protection/>
    </xf>
    <xf numFmtId="38" fontId="9" fillId="0" borderId="3" xfId="17" applyFont="1" applyFill="1" applyBorder="1" applyAlignment="1">
      <alignment horizontal="center" vertical="center"/>
    </xf>
    <xf numFmtId="38" fontId="9" fillId="0" borderId="11" xfId="17" applyFont="1" applyFill="1" applyBorder="1" applyAlignment="1">
      <alignment horizontal="center" vertical="center"/>
    </xf>
    <xf numFmtId="38" fontId="1" fillId="0" borderId="18" xfId="17" applyFont="1" applyFill="1" applyBorder="1" applyAlignment="1">
      <alignment horizontal="center" vertical="center"/>
    </xf>
    <xf numFmtId="0" fontId="14" fillId="0" borderId="3" xfId="36" applyFont="1" applyFill="1" applyBorder="1" applyAlignment="1">
      <alignment horizontal="center" vertical="center"/>
      <protection/>
    </xf>
    <xf numFmtId="0" fontId="14" fillId="0" borderId="11" xfId="36" applyFont="1" applyFill="1" applyBorder="1" applyAlignment="1">
      <alignment horizontal="center" vertical="center"/>
      <protection/>
    </xf>
    <xf numFmtId="38" fontId="1" fillId="0" borderId="3" xfId="17" applyFont="1" applyFill="1" applyBorder="1" applyAlignment="1">
      <alignment horizontal="distributed" vertical="center" wrapText="1"/>
    </xf>
    <xf numFmtId="0" fontId="14" fillId="0" borderId="11" xfId="36" applyFont="1" applyFill="1" applyBorder="1" applyAlignment="1">
      <alignment horizontal="distributed" vertical="center" wrapText="1"/>
      <protection/>
    </xf>
    <xf numFmtId="38" fontId="1" fillId="0" borderId="7" xfId="17" applyFont="1" applyFill="1" applyBorder="1" applyAlignment="1">
      <alignment horizontal="center" vertical="center"/>
    </xf>
    <xf numFmtId="38" fontId="1" fillId="0" borderId="15" xfId="17" applyFont="1" applyFill="1" applyBorder="1" applyAlignment="1">
      <alignment horizontal="center" vertical="center"/>
    </xf>
    <xf numFmtId="38" fontId="1" fillId="0" borderId="20" xfId="17" applyFont="1" applyFill="1" applyBorder="1" applyAlignment="1">
      <alignment horizontal="distributed" vertical="center" wrapText="1"/>
    </xf>
    <xf numFmtId="38" fontId="1" fillId="0" borderId="11" xfId="17" applyFont="1" applyFill="1" applyBorder="1" applyAlignment="1">
      <alignment horizontal="distributed" vertical="center" wrapText="1"/>
    </xf>
    <xf numFmtId="38" fontId="1" fillId="0" borderId="31" xfId="17" applyFont="1" applyFill="1" applyBorder="1" applyAlignment="1">
      <alignment horizontal="distributed" vertical="center"/>
    </xf>
    <xf numFmtId="0" fontId="14" fillId="0" borderId="30" xfId="36" applyFont="1" applyFill="1" applyBorder="1" applyAlignment="1">
      <alignment horizontal="distributed" vertical="center"/>
      <protection/>
    </xf>
    <xf numFmtId="0" fontId="14" fillId="0" borderId="19" xfId="36" applyFont="1" applyFill="1" applyBorder="1" applyAlignment="1">
      <alignment horizontal="distributed" vertical="center"/>
      <protection/>
    </xf>
    <xf numFmtId="38" fontId="9" fillId="0" borderId="20" xfId="17" applyFont="1" applyFill="1" applyBorder="1" applyAlignment="1">
      <alignment horizontal="center" vertical="center"/>
    </xf>
    <xf numFmtId="38" fontId="9" fillId="0" borderId="20" xfId="17" applyFont="1" applyFill="1" applyBorder="1" applyAlignment="1">
      <alignment horizontal="distributed" vertical="center" wrapText="1"/>
    </xf>
    <xf numFmtId="38" fontId="9" fillId="0" borderId="11" xfId="17" applyFont="1" applyFill="1" applyBorder="1" applyAlignment="1">
      <alignment horizontal="distributed" vertical="center" wrapText="1"/>
    </xf>
    <xf numFmtId="0" fontId="1" fillId="0" borderId="18" xfId="37" applyFont="1" applyFill="1" applyBorder="1" applyAlignment="1">
      <alignment horizontal="distributed" vertical="center"/>
      <protection/>
    </xf>
    <xf numFmtId="0" fontId="0" fillId="0" borderId="3" xfId="37" applyBorder="1" applyAlignment="1">
      <alignment vertical="center"/>
      <protection/>
    </xf>
    <xf numFmtId="0" fontId="0" fillId="0" borderId="11" xfId="37" applyBorder="1" applyAlignment="1">
      <alignment vertical="center"/>
      <protection/>
    </xf>
    <xf numFmtId="0" fontId="1" fillId="0" borderId="20" xfId="37" applyFont="1" applyFill="1" applyBorder="1" applyAlignment="1">
      <alignment horizontal="distributed" vertical="center"/>
      <protection/>
    </xf>
    <xf numFmtId="0" fontId="0" fillId="0" borderId="11" xfId="37" applyFill="1" applyBorder="1" applyAlignment="1">
      <alignment horizontal="distributed" vertical="center"/>
      <protection/>
    </xf>
    <xf numFmtId="0" fontId="1" fillId="0" borderId="16" xfId="37" applyFont="1" applyFill="1" applyBorder="1" applyAlignment="1">
      <alignment horizontal="distributed" vertical="center"/>
      <protection/>
    </xf>
    <xf numFmtId="0" fontId="14" fillId="0" borderId="16" xfId="37" applyFont="1" applyFill="1" applyBorder="1" applyAlignment="1">
      <alignment horizontal="distributed" vertical="center"/>
      <protection/>
    </xf>
    <xf numFmtId="0" fontId="1" fillId="0" borderId="31" xfId="37" applyFont="1" applyFill="1" applyBorder="1" applyAlignment="1">
      <alignment horizontal="distributed" vertical="center"/>
      <protection/>
    </xf>
    <xf numFmtId="0" fontId="0" fillId="0" borderId="30" xfId="37" applyFont="1" applyFill="1" applyBorder="1" applyAlignment="1">
      <alignment horizontal="distributed" vertical="center"/>
      <protection/>
    </xf>
    <xf numFmtId="0" fontId="0" fillId="0" borderId="19" xfId="37" applyFont="1" applyFill="1" applyBorder="1" applyAlignment="1">
      <alignment horizontal="distributed" vertical="center"/>
      <protection/>
    </xf>
    <xf numFmtId="0" fontId="1" fillId="0" borderId="1" xfId="37" applyFont="1" applyFill="1" applyBorder="1" applyAlignment="1">
      <alignment horizontal="distributed" vertical="center"/>
      <protection/>
    </xf>
    <xf numFmtId="0" fontId="14" fillId="0" borderId="1" xfId="37" applyFont="1" applyFill="1" applyBorder="1" applyAlignment="1">
      <alignment horizontal="distributed" vertical="center"/>
      <protection/>
    </xf>
    <xf numFmtId="0" fontId="1" fillId="0" borderId="4" xfId="37" applyFont="1" applyFill="1" applyBorder="1" applyAlignment="1">
      <alignment horizontal="distributed" vertical="center"/>
      <protection/>
    </xf>
    <xf numFmtId="0" fontId="0" fillId="0" borderId="7" xfId="37" applyFill="1" applyBorder="1" applyAlignment="1">
      <alignment horizontal="distributed" vertical="center"/>
      <protection/>
    </xf>
    <xf numFmtId="0" fontId="0" fillId="0" borderId="12" xfId="37" applyFill="1" applyBorder="1" applyAlignment="1">
      <alignment horizontal="distributed" vertical="center"/>
      <protection/>
    </xf>
    <xf numFmtId="0" fontId="0" fillId="0" borderId="15" xfId="37" applyFill="1" applyBorder="1" applyAlignment="1">
      <alignment horizontal="distributed" vertical="center"/>
      <protection/>
    </xf>
    <xf numFmtId="0" fontId="1" fillId="0" borderId="12" xfId="37" applyFont="1" applyFill="1" applyBorder="1" applyAlignment="1">
      <alignment horizontal="distributed" vertical="center"/>
      <protection/>
    </xf>
    <xf numFmtId="0" fontId="0" fillId="0" borderId="30" xfId="37" applyFill="1" applyBorder="1" applyAlignment="1">
      <alignment horizontal="distributed" vertical="center"/>
      <protection/>
    </xf>
    <xf numFmtId="0" fontId="0" fillId="0" borderId="19" xfId="37" applyFill="1" applyBorder="1" applyAlignment="1">
      <alignment horizontal="distributed" vertical="center"/>
      <protection/>
    </xf>
    <xf numFmtId="0" fontId="1" fillId="0" borderId="8" xfId="38" applyFont="1" applyFill="1" applyBorder="1" applyAlignment="1">
      <alignment horizontal="distributed" vertical="center"/>
      <protection/>
    </xf>
    <xf numFmtId="0" fontId="14" fillId="0" borderId="10" xfId="38" applyFont="1" applyFill="1" applyBorder="1" applyAlignment="1">
      <alignment vertical="center"/>
      <protection/>
    </xf>
    <xf numFmtId="0" fontId="8" fillId="0" borderId="4" xfId="38" applyFont="1" applyFill="1" applyBorder="1" applyAlignment="1">
      <alignment horizontal="distributed" vertical="center"/>
      <protection/>
    </xf>
    <xf numFmtId="0" fontId="9" fillId="0" borderId="7" xfId="38" applyFont="1" applyFill="1" applyBorder="1" applyAlignment="1">
      <alignment horizontal="distributed" vertical="center"/>
      <protection/>
    </xf>
    <xf numFmtId="0" fontId="1" fillId="0" borderId="10" xfId="38" applyFont="1" applyFill="1" applyBorder="1" applyAlignment="1">
      <alignment horizontal="distributed" vertical="center"/>
      <protection/>
    </xf>
    <xf numFmtId="0" fontId="1" fillId="0" borderId="10" xfId="38" applyFont="1" applyFill="1" applyBorder="1" applyAlignment="1">
      <alignment vertical="center"/>
      <protection/>
    </xf>
    <xf numFmtId="0" fontId="1" fillId="0" borderId="17" xfId="38" applyFont="1" applyFill="1" applyBorder="1" applyAlignment="1">
      <alignment horizontal="distributed" vertical="center"/>
      <protection/>
    </xf>
    <xf numFmtId="0" fontId="14" fillId="0" borderId="29" xfId="38" applyFont="1" applyFill="1" applyBorder="1" applyAlignment="1">
      <alignment horizontal="distributed" vertical="center"/>
      <protection/>
    </xf>
    <xf numFmtId="0" fontId="14" fillId="0" borderId="8" xfId="38" applyFont="1" applyFill="1" applyBorder="1" applyAlignment="1">
      <alignment horizontal="distributed" vertical="center"/>
      <protection/>
    </xf>
    <xf numFmtId="0" fontId="14" fillId="0" borderId="10" xfId="38" applyFont="1" applyFill="1" applyBorder="1" applyAlignment="1">
      <alignment horizontal="distributed" vertical="center"/>
      <protection/>
    </xf>
    <xf numFmtId="0" fontId="14" fillId="0" borderId="12" xfId="38" applyFont="1" applyFill="1" applyBorder="1" applyAlignment="1">
      <alignment horizontal="distributed" vertical="center"/>
      <protection/>
    </xf>
    <xf numFmtId="0" fontId="14" fillId="0" borderId="15" xfId="38" applyFont="1" applyFill="1" applyBorder="1" applyAlignment="1">
      <alignment horizontal="distributed" vertical="center"/>
      <protection/>
    </xf>
    <xf numFmtId="0" fontId="1" fillId="0" borderId="31" xfId="38" applyFont="1" applyFill="1" applyBorder="1" applyAlignment="1">
      <alignment horizontal="distributed" vertical="center"/>
      <protection/>
    </xf>
    <xf numFmtId="0" fontId="1" fillId="0" borderId="19" xfId="38" applyFont="1" applyFill="1" applyBorder="1" applyAlignment="1">
      <alignment horizontal="distributed" vertical="center"/>
      <protection/>
    </xf>
    <xf numFmtId="0" fontId="1" fillId="0" borderId="16" xfId="38" applyFont="1" applyFill="1" applyBorder="1" applyAlignment="1">
      <alignment horizontal="distributed" vertical="center" wrapText="1"/>
      <protection/>
    </xf>
    <xf numFmtId="0" fontId="14" fillId="0" borderId="16" xfId="38" applyFont="1" applyFill="1" applyBorder="1" applyAlignment="1">
      <alignment horizontal="distributed" vertical="center" wrapText="1"/>
      <protection/>
    </xf>
    <xf numFmtId="0" fontId="1" fillId="0" borderId="16" xfId="38" applyFont="1" applyFill="1" applyBorder="1" applyAlignment="1">
      <alignment horizontal="distributed" vertical="center"/>
      <protection/>
    </xf>
    <xf numFmtId="0" fontId="1" fillId="0" borderId="20" xfId="39" applyFont="1" applyBorder="1" applyAlignment="1">
      <alignment horizontal="center" vertical="center" wrapText="1"/>
      <protection/>
    </xf>
    <xf numFmtId="0" fontId="1" fillId="0" borderId="3" xfId="39" applyFont="1" applyBorder="1" applyAlignment="1">
      <alignment horizontal="center" vertical="center"/>
      <protection/>
    </xf>
    <xf numFmtId="0" fontId="1" fillId="0" borderId="11" xfId="39" applyFont="1" applyBorder="1" applyAlignment="1">
      <alignment horizontal="center" vertical="center"/>
      <protection/>
    </xf>
    <xf numFmtId="0" fontId="1" fillId="0" borderId="31" xfId="39" applyFont="1" applyBorder="1" applyAlignment="1">
      <alignment horizontal="center" vertical="center"/>
      <protection/>
    </xf>
    <xf numFmtId="0" fontId="1" fillId="0" borderId="30" xfId="39" applyFont="1" applyBorder="1" applyAlignment="1">
      <alignment horizontal="center" vertical="center"/>
      <protection/>
    </xf>
    <xf numFmtId="0" fontId="1" fillId="0" borderId="19" xfId="39" applyFont="1" applyBorder="1" applyAlignment="1">
      <alignment horizontal="center" vertical="center"/>
      <protection/>
    </xf>
    <xf numFmtId="0" fontId="1" fillId="0" borderId="18" xfId="39" applyFont="1" applyBorder="1" applyAlignment="1">
      <alignment horizontal="center" vertical="center" wrapText="1"/>
      <protection/>
    </xf>
    <xf numFmtId="0" fontId="1" fillId="0" borderId="3" xfId="39" applyFont="1" applyBorder="1" applyAlignment="1">
      <alignment horizontal="center" vertical="center" wrapText="1"/>
      <protection/>
    </xf>
    <xf numFmtId="0" fontId="1" fillId="0" borderId="11" xfId="39" applyFont="1" applyBorder="1" applyAlignment="1">
      <alignment horizontal="center" vertical="center" wrapText="1"/>
      <protection/>
    </xf>
    <xf numFmtId="0" fontId="1" fillId="0" borderId="4" xfId="39" applyFont="1" applyBorder="1" applyAlignment="1">
      <alignment horizontal="center" vertical="center"/>
      <protection/>
    </xf>
    <xf numFmtId="0" fontId="1" fillId="0" borderId="7" xfId="39" applyFont="1" applyBorder="1" applyAlignment="1">
      <alignment horizontal="center" vertical="center"/>
      <protection/>
    </xf>
    <xf numFmtId="0" fontId="1" fillId="0" borderId="12" xfId="39" applyFont="1" applyBorder="1" applyAlignment="1">
      <alignment horizontal="center" vertical="center"/>
      <protection/>
    </xf>
    <xf numFmtId="0" fontId="1" fillId="0" borderId="15" xfId="39" applyFont="1" applyBorder="1" applyAlignment="1">
      <alignment horizontal="center" vertical="center"/>
      <protection/>
    </xf>
    <xf numFmtId="0" fontId="1" fillId="0" borderId="5" xfId="39" applyFont="1" applyBorder="1" applyAlignment="1">
      <alignment horizontal="center" vertical="center"/>
      <protection/>
    </xf>
    <xf numFmtId="0" fontId="1" fillId="0" borderId="13" xfId="39" applyFont="1" applyBorder="1" applyAlignment="1">
      <alignment horizontal="center" vertical="center"/>
      <protection/>
    </xf>
    <xf numFmtId="0" fontId="1" fillId="0" borderId="20" xfId="39" applyFont="1" applyBorder="1" applyAlignment="1">
      <alignment vertical="center" wrapText="1"/>
      <protection/>
    </xf>
    <xf numFmtId="0" fontId="1" fillId="0" borderId="3" xfId="39" applyFont="1" applyBorder="1" applyAlignment="1">
      <alignment vertical="center" wrapText="1"/>
      <protection/>
    </xf>
    <xf numFmtId="0" fontId="1" fillId="0" borderId="11" xfId="39" applyFont="1" applyBorder="1" applyAlignment="1">
      <alignment vertical="center" wrapText="1"/>
      <protection/>
    </xf>
    <xf numFmtId="0" fontId="1" fillId="0" borderId="18" xfId="39" applyFont="1" applyBorder="1" applyAlignment="1">
      <alignment horizontal="center" vertical="center"/>
      <protection/>
    </xf>
    <xf numFmtId="38" fontId="1" fillId="0" borderId="0" xfId="17" applyFont="1" applyBorder="1" applyAlignment="1">
      <alignment vertical="center" wrapText="1"/>
    </xf>
    <xf numFmtId="38" fontId="1" fillId="0" borderId="9" xfId="17" applyFont="1" applyBorder="1" applyAlignment="1">
      <alignment horizontal="distributed" vertical="center"/>
    </xf>
    <xf numFmtId="38" fontId="1" fillId="0" borderId="10" xfId="17" applyFont="1" applyBorder="1" applyAlignment="1">
      <alignment horizontal="distributed" vertical="center"/>
    </xf>
    <xf numFmtId="38" fontId="1" fillId="0" borderId="8" xfId="17" applyFont="1" applyBorder="1" applyAlignment="1">
      <alignment horizontal="distributed" vertical="center"/>
    </xf>
    <xf numFmtId="38" fontId="1" fillId="0" borderId="12" xfId="17" applyFont="1" applyBorder="1" applyAlignment="1">
      <alignment horizontal="distributed" vertical="center"/>
    </xf>
    <xf numFmtId="38" fontId="1" fillId="0" borderId="15" xfId="17" applyFont="1" applyBorder="1" applyAlignment="1">
      <alignment horizontal="distributed" vertical="center"/>
    </xf>
    <xf numFmtId="38" fontId="1" fillId="0" borderId="31" xfId="17" applyFont="1" applyBorder="1" applyAlignment="1">
      <alignment horizontal="center" vertical="center"/>
    </xf>
    <xf numFmtId="38" fontId="1" fillId="0" borderId="19" xfId="17" applyFont="1" applyBorder="1" applyAlignment="1">
      <alignment horizontal="center" vertical="center"/>
    </xf>
    <xf numFmtId="38" fontId="8" fillId="0" borderId="4" xfId="17" applyFont="1" applyBorder="1" applyAlignment="1">
      <alignment horizontal="distributed" vertical="center"/>
    </xf>
    <xf numFmtId="38" fontId="8" fillId="0" borderId="7" xfId="17" applyFont="1" applyBorder="1" applyAlignment="1">
      <alignment horizontal="distributed" vertical="center"/>
    </xf>
    <xf numFmtId="38" fontId="1" fillId="0" borderId="14" xfId="17" applyFont="1" applyBorder="1" applyAlignment="1">
      <alignment horizontal="distributed" vertical="center"/>
    </xf>
    <xf numFmtId="38" fontId="1" fillId="0" borderId="36" xfId="17" applyFont="1" applyBorder="1" applyAlignment="1">
      <alignment vertical="center" wrapText="1"/>
    </xf>
    <xf numFmtId="38" fontId="1" fillId="0" borderId="37" xfId="17" applyFont="1" applyBorder="1" applyAlignment="1">
      <alignment vertical="center"/>
    </xf>
    <xf numFmtId="38" fontId="1" fillId="0" borderId="6" xfId="17" applyFont="1" applyBorder="1" applyAlignment="1">
      <alignment horizontal="distributed" vertical="center"/>
    </xf>
    <xf numFmtId="38" fontId="1" fillId="0" borderId="7" xfId="17" applyFont="1" applyBorder="1" applyAlignment="1">
      <alignment horizontal="distributed" vertical="center"/>
    </xf>
    <xf numFmtId="0" fontId="8" fillId="0" borderId="4" xfId="42" applyFont="1" applyBorder="1" applyAlignment="1">
      <alignment horizontal="distributed" vertical="center"/>
      <protection/>
    </xf>
    <xf numFmtId="0" fontId="14" fillId="0" borderId="7" xfId="42" applyFont="1" applyBorder="1" applyAlignment="1">
      <alignment horizontal="distributed" vertical="center"/>
      <protection/>
    </xf>
    <xf numFmtId="0" fontId="8" fillId="0" borderId="8" xfId="42" applyFont="1" applyBorder="1" applyAlignment="1">
      <alignment horizontal="distributed" vertical="center"/>
      <protection/>
    </xf>
    <xf numFmtId="0" fontId="14" fillId="0" borderId="10" xfId="42" applyFont="1" applyBorder="1" applyAlignment="1">
      <alignment horizontal="distributed" vertical="center"/>
      <protection/>
    </xf>
    <xf numFmtId="0" fontId="1" fillId="0" borderId="17" xfId="42" applyFont="1" applyBorder="1" applyAlignment="1">
      <alignment horizontal="center" vertical="center"/>
      <protection/>
    </xf>
    <xf numFmtId="0" fontId="1" fillId="0" borderId="29" xfId="42" applyFont="1" applyBorder="1" applyAlignment="1">
      <alignment horizontal="center" vertical="center"/>
      <protection/>
    </xf>
    <xf numFmtId="0" fontId="1" fillId="0" borderId="12" xfId="42" applyFont="1" applyBorder="1" applyAlignment="1">
      <alignment horizontal="center" vertical="center"/>
      <protection/>
    </xf>
    <xf numFmtId="0" fontId="1" fillId="0" borderId="15" xfId="42" applyFont="1" applyBorder="1" applyAlignment="1">
      <alignment horizontal="center" vertical="center"/>
      <protection/>
    </xf>
    <xf numFmtId="0" fontId="14" fillId="0" borderId="30" xfId="43" applyFont="1" applyBorder="1" applyAlignment="1">
      <alignment horizontal="distributed" vertical="center"/>
      <protection/>
    </xf>
    <xf numFmtId="0" fontId="14" fillId="0" borderId="19" xfId="43" applyFont="1" applyBorder="1" applyAlignment="1">
      <alignment horizontal="distributed" vertical="center"/>
      <protection/>
    </xf>
    <xf numFmtId="0" fontId="14" fillId="0" borderId="3" xfId="43" applyFont="1" applyBorder="1" applyAlignment="1">
      <alignment horizontal="distributed" vertical="center"/>
      <protection/>
    </xf>
    <xf numFmtId="0" fontId="14" fillId="0" borderId="11" xfId="43" applyFont="1" applyBorder="1" applyAlignment="1">
      <alignment horizontal="distributed" vertical="center"/>
      <protection/>
    </xf>
    <xf numFmtId="38" fontId="1" fillId="0" borderId="20" xfId="17" applyFont="1" applyBorder="1" applyAlignment="1">
      <alignment horizontal="distributed" vertical="center" wrapText="1"/>
    </xf>
    <xf numFmtId="0" fontId="1" fillId="0" borderId="31" xfId="44" applyFont="1" applyFill="1" applyBorder="1" applyAlignment="1">
      <alignment horizontal="distributed" vertical="center"/>
      <protection/>
    </xf>
    <xf numFmtId="0" fontId="1" fillId="0" borderId="30" xfId="44" applyFont="1" applyFill="1" applyBorder="1" applyAlignment="1">
      <alignment horizontal="distributed" vertical="center"/>
      <protection/>
    </xf>
    <xf numFmtId="0" fontId="1" fillId="0" borderId="19" xfId="44" applyFont="1" applyFill="1" applyBorder="1" applyAlignment="1">
      <alignment horizontal="distributed" vertical="center"/>
      <protection/>
    </xf>
    <xf numFmtId="0" fontId="1" fillId="0" borderId="0" xfId="44" applyFont="1" applyFill="1" applyBorder="1" applyAlignment="1">
      <alignment horizontal="right" vertical="center"/>
      <protection/>
    </xf>
    <xf numFmtId="0" fontId="1" fillId="0" borderId="10" xfId="44" applyFont="1" applyFill="1" applyBorder="1" applyAlignment="1">
      <alignment horizontal="right" vertical="center"/>
      <protection/>
    </xf>
    <xf numFmtId="0" fontId="1" fillId="0" borderId="0" xfId="44" applyFont="1" applyFill="1" applyAlignment="1">
      <alignment horizontal="distributed" vertical="center"/>
      <protection/>
    </xf>
    <xf numFmtId="0" fontId="1" fillId="0" borderId="10" xfId="44" applyFont="1" applyFill="1" applyBorder="1" applyAlignment="1">
      <alignment horizontal="distributed" vertical="center"/>
      <protection/>
    </xf>
    <xf numFmtId="0" fontId="8" fillId="0" borderId="0" xfId="44" applyFont="1" applyFill="1" applyAlignment="1">
      <alignment horizontal="distributed" vertical="center"/>
      <protection/>
    </xf>
    <xf numFmtId="0" fontId="8" fillId="0" borderId="10" xfId="44" applyFont="1" applyFill="1" applyBorder="1" applyAlignment="1">
      <alignment horizontal="distributed" vertical="center"/>
      <protection/>
    </xf>
    <xf numFmtId="0" fontId="1" fillId="0" borderId="0" xfId="44" applyFont="1" applyFill="1" applyBorder="1" applyAlignment="1">
      <alignment horizontal="distributed" vertical="center"/>
      <protection/>
    </xf>
    <xf numFmtId="0" fontId="8" fillId="0" borderId="8" xfId="44" applyFont="1" applyFill="1" applyBorder="1" applyAlignment="1">
      <alignment horizontal="distributed" vertical="center"/>
      <protection/>
    </xf>
    <xf numFmtId="0" fontId="8" fillId="0" borderId="0" xfId="44" applyFont="1" applyFill="1" applyBorder="1" applyAlignment="1">
      <alignment horizontal="distributed" vertical="center"/>
      <protection/>
    </xf>
    <xf numFmtId="0" fontId="1" fillId="0" borderId="4" xfId="44" applyFont="1" applyFill="1" applyBorder="1" applyAlignment="1">
      <alignment horizontal="distributed" vertical="center"/>
      <protection/>
    </xf>
    <xf numFmtId="0" fontId="1" fillId="0" borderId="5" xfId="44" applyFont="1" applyFill="1" applyBorder="1" applyAlignment="1">
      <alignment horizontal="distributed" vertical="center"/>
      <protection/>
    </xf>
    <xf numFmtId="0" fontId="1" fillId="0" borderId="8" xfId="44" applyFont="1" applyFill="1" applyBorder="1" applyAlignment="1">
      <alignment horizontal="distributed" vertical="center"/>
      <protection/>
    </xf>
    <xf numFmtId="0" fontId="1" fillId="0" borderId="12" xfId="44" applyFont="1" applyFill="1" applyBorder="1" applyAlignment="1">
      <alignment horizontal="distributed" vertical="center"/>
      <protection/>
    </xf>
    <xf numFmtId="0" fontId="1" fillId="0" borderId="13" xfId="44" applyFont="1" applyFill="1" applyBorder="1" applyAlignment="1">
      <alignment horizontal="distributed" vertical="center"/>
      <protection/>
    </xf>
    <xf numFmtId="0" fontId="8" fillId="0" borderId="4" xfId="44" applyFont="1" applyFill="1" applyBorder="1" applyAlignment="1">
      <alignment horizontal="distributed" vertical="center"/>
      <protection/>
    </xf>
    <xf numFmtId="0" fontId="8" fillId="0" borderId="5" xfId="44" applyFont="1" applyFill="1" applyBorder="1" applyAlignment="1">
      <alignment horizontal="distributed" vertical="center"/>
      <protection/>
    </xf>
    <xf numFmtId="0" fontId="8" fillId="0" borderId="7" xfId="44" applyFont="1" applyFill="1" applyBorder="1" applyAlignment="1">
      <alignment horizontal="distributed" vertical="center"/>
      <protection/>
    </xf>
    <xf numFmtId="0" fontId="8" fillId="0" borderId="12" xfId="44" applyFont="1" applyFill="1" applyBorder="1" applyAlignment="1">
      <alignment horizontal="distributed" vertical="center"/>
      <protection/>
    </xf>
    <xf numFmtId="0" fontId="8" fillId="0" borderId="13" xfId="44" applyFont="1" applyFill="1" applyBorder="1" applyAlignment="1">
      <alignment horizontal="distributed" vertical="center"/>
      <protection/>
    </xf>
    <xf numFmtId="0" fontId="8" fillId="0" borderId="15" xfId="44" applyFont="1" applyFill="1" applyBorder="1" applyAlignment="1">
      <alignment horizontal="distributed" vertical="center"/>
      <protection/>
    </xf>
    <xf numFmtId="0" fontId="0" fillId="0" borderId="10" xfId="44" applyBorder="1" applyAlignment="1">
      <alignment horizontal="distributed" vertical="center"/>
      <protection/>
    </xf>
    <xf numFmtId="0" fontId="1" fillId="0" borderId="22" xfId="44" applyFont="1" applyFill="1" applyBorder="1" applyAlignment="1">
      <alignment horizontal="distributed" vertical="center"/>
      <protection/>
    </xf>
    <xf numFmtId="0" fontId="1" fillId="0" borderId="33" xfId="44" applyFont="1" applyFill="1" applyBorder="1" applyAlignment="1">
      <alignment horizontal="distributed" vertical="center"/>
      <protection/>
    </xf>
    <xf numFmtId="0" fontId="1" fillId="0" borderId="23" xfId="44" applyFont="1" applyFill="1" applyBorder="1" applyAlignment="1">
      <alignment horizontal="distributed" vertical="center"/>
      <protection/>
    </xf>
    <xf numFmtId="0" fontId="1" fillId="0" borderId="3" xfId="45" applyFont="1" applyFill="1" applyBorder="1" applyAlignment="1">
      <alignment horizontal="center" vertical="center"/>
      <protection/>
    </xf>
    <xf numFmtId="0" fontId="1" fillId="0" borderId="11" xfId="45" applyFont="1" applyFill="1" applyBorder="1" applyAlignment="1">
      <alignment horizontal="center" vertical="center"/>
      <protection/>
    </xf>
    <xf numFmtId="38" fontId="1" fillId="0" borderId="16" xfId="17" applyFont="1" applyFill="1" applyBorder="1" applyAlignment="1">
      <alignment horizontal="center" vertical="center"/>
    </xf>
    <xf numFmtId="38" fontId="1" fillId="0" borderId="16" xfId="17" applyFont="1" applyFill="1" applyBorder="1" applyAlignment="1">
      <alignment horizontal="distributed" vertical="center"/>
    </xf>
    <xf numFmtId="0" fontId="1" fillId="0" borderId="16" xfId="45" applyFont="1" applyFill="1" applyBorder="1" applyAlignment="1">
      <alignment horizontal="distributed" vertical="center"/>
      <protection/>
    </xf>
    <xf numFmtId="0" fontId="1" fillId="0" borderId="30" xfId="45" applyFont="1" applyFill="1" applyBorder="1" applyAlignment="1">
      <alignment horizontal="distributed" vertical="center"/>
      <protection/>
    </xf>
    <xf numFmtId="0" fontId="1" fillId="0" borderId="19" xfId="45" applyFont="1" applyFill="1" applyBorder="1" applyAlignment="1">
      <alignment horizontal="distributed" vertical="center"/>
      <protection/>
    </xf>
    <xf numFmtId="41" fontId="1" fillId="0" borderId="18" xfId="17" applyNumberFormat="1" applyFont="1" applyFill="1" applyBorder="1" applyAlignment="1">
      <alignment horizontal="center" vertical="center"/>
    </xf>
    <xf numFmtId="41" fontId="1" fillId="0" borderId="11" xfId="17" applyNumberFormat="1" applyFont="1" applyFill="1" applyBorder="1" applyAlignment="1">
      <alignment horizontal="center" vertical="center"/>
    </xf>
    <xf numFmtId="0" fontId="1" fillId="0" borderId="31" xfId="17" applyNumberFormat="1" applyFont="1" applyFill="1" applyBorder="1" applyAlignment="1">
      <alignment horizontal="distributed" vertical="center"/>
    </xf>
    <xf numFmtId="0" fontId="14" fillId="0" borderId="30" xfId="46" applyNumberFormat="1" applyFont="1" applyFill="1" applyBorder="1" applyAlignment="1">
      <alignment horizontal="distributed" vertical="center"/>
      <protection/>
    </xf>
    <xf numFmtId="0" fontId="14" fillId="0" borderId="24" xfId="46" applyNumberFormat="1" applyFont="1" applyFill="1" applyBorder="1" applyAlignment="1">
      <alignment horizontal="distributed" vertical="center"/>
      <protection/>
    </xf>
    <xf numFmtId="0" fontId="16" fillId="0" borderId="31" xfId="17" applyNumberFormat="1" applyFont="1" applyFill="1" applyBorder="1" applyAlignment="1">
      <alignment horizontal="distributed" vertical="center"/>
    </xf>
    <xf numFmtId="0" fontId="23" fillId="0" borderId="30" xfId="46" applyNumberFormat="1" applyFont="1" applyFill="1" applyBorder="1" applyAlignment="1">
      <alignment horizontal="distributed" vertical="center"/>
      <protection/>
    </xf>
    <xf numFmtId="0" fontId="23" fillId="0" borderId="19" xfId="46" applyNumberFormat="1" applyFont="1" applyFill="1" applyBorder="1" applyAlignment="1">
      <alignment horizontal="distributed" vertical="center"/>
      <protection/>
    </xf>
    <xf numFmtId="38" fontId="1" fillId="0" borderId="38" xfId="17" applyFont="1" applyBorder="1" applyAlignment="1">
      <alignment horizontal="distributed" vertical="center"/>
    </xf>
    <xf numFmtId="38" fontId="8" fillId="0" borderId="8" xfId="17" applyFont="1" applyFill="1" applyBorder="1" applyAlignment="1">
      <alignment horizontal="distributed" vertical="center"/>
    </xf>
    <xf numFmtId="0" fontId="0" fillId="0" borderId="10" xfId="47" applyFill="1" applyBorder="1" applyAlignment="1">
      <alignment horizontal="distributed" vertical="center"/>
      <protection/>
    </xf>
    <xf numFmtId="0" fontId="11" fillId="0" borderId="10" xfId="47" applyFont="1" applyFill="1" applyBorder="1" applyAlignment="1">
      <alignment horizontal="distributed" vertical="center"/>
      <protection/>
    </xf>
    <xf numFmtId="38" fontId="24" fillId="0" borderId="8" xfId="17" applyFont="1" applyFill="1" applyBorder="1" applyAlignment="1">
      <alignment horizontal="distributed" vertical="center"/>
    </xf>
    <xf numFmtId="38" fontId="8" fillId="0" borderId="10" xfId="17" applyFont="1" applyFill="1" applyBorder="1" applyAlignment="1">
      <alignment horizontal="distributed" vertical="center"/>
    </xf>
    <xf numFmtId="38" fontId="1" fillId="0" borderId="18" xfId="17" applyFont="1" applyFill="1" applyBorder="1" applyAlignment="1">
      <alignment horizontal="distributed" vertical="center"/>
    </xf>
    <xf numFmtId="0" fontId="0" fillId="0" borderId="11" xfId="47" applyFill="1" applyBorder="1" applyAlignment="1">
      <alignment horizontal="distributed" vertical="center"/>
      <protection/>
    </xf>
    <xf numFmtId="0" fontId="9" fillId="0" borderId="10" xfId="47" applyFont="1" applyFill="1" applyBorder="1" applyAlignment="1">
      <alignment horizontal="distributed" vertical="center"/>
      <protection/>
    </xf>
    <xf numFmtId="38" fontId="1" fillId="0" borderId="17" xfId="17" applyFont="1" applyFill="1" applyBorder="1" applyAlignment="1">
      <alignment horizontal="distributed" vertical="center" wrapText="1"/>
    </xf>
    <xf numFmtId="0" fontId="0" fillId="0" borderId="29" xfId="47" applyFill="1" applyBorder="1" applyAlignment="1">
      <alignment horizontal="distributed" vertical="center"/>
      <protection/>
    </xf>
    <xf numFmtId="0" fontId="0" fillId="0" borderId="12" xfId="47" applyFill="1" applyBorder="1" applyAlignment="1">
      <alignment horizontal="distributed" vertical="center"/>
      <protection/>
    </xf>
    <xf numFmtId="0" fontId="0" fillId="0" borderId="15" xfId="47" applyFill="1" applyBorder="1" applyAlignment="1">
      <alignment horizontal="distributed" vertical="center"/>
      <protection/>
    </xf>
    <xf numFmtId="38" fontId="1" fillId="0" borderId="4" xfId="17" applyFont="1" applyFill="1" applyBorder="1" applyAlignment="1">
      <alignment horizontal="distributed" vertical="center"/>
    </xf>
    <xf numFmtId="38" fontId="1" fillId="0" borderId="7" xfId="17" applyFont="1" applyFill="1" applyBorder="1" applyAlignment="1">
      <alignment horizontal="distributed" vertical="center"/>
    </xf>
    <xf numFmtId="0" fontId="0" fillId="0" borderId="30" xfId="47" applyFill="1" applyBorder="1" applyAlignment="1">
      <alignment horizontal="distributed" vertical="center"/>
      <protection/>
    </xf>
    <xf numFmtId="38" fontId="1" fillId="0" borderId="31" xfId="17" applyFont="1" applyFill="1" applyBorder="1" applyAlignment="1">
      <alignment horizontal="center" vertical="center"/>
    </xf>
    <xf numFmtId="0" fontId="14" fillId="0" borderId="30" xfId="48" applyFont="1" applyFill="1" applyBorder="1" applyAlignment="1">
      <alignment horizontal="center" vertical="center"/>
      <protection/>
    </xf>
    <xf numFmtId="0" fontId="14" fillId="0" borderId="19" xfId="48" applyFont="1" applyFill="1" applyBorder="1" applyAlignment="1">
      <alignment horizontal="center" vertical="center"/>
      <protection/>
    </xf>
    <xf numFmtId="38" fontId="9" fillId="0" borderId="0" xfId="17" applyFont="1" applyFill="1" applyBorder="1" applyAlignment="1">
      <alignment horizontal="distributed" vertical="center"/>
    </xf>
    <xf numFmtId="38" fontId="9" fillId="0" borderId="10" xfId="17" applyFont="1" applyFill="1" applyBorder="1" applyAlignment="1">
      <alignment horizontal="distributed" vertical="center"/>
    </xf>
    <xf numFmtId="38" fontId="1" fillId="0" borderId="17" xfId="17" applyFont="1" applyFill="1" applyBorder="1" applyAlignment="1">
      <alignment horizontal="distributed" vertical="center"/>
    </xf>
    <xf numFmtId="0" fontId="14" fillId="0" borderId="28" xfId="48" applyFont="1" applyFill="1" applyBorder="1" applyAlignment="1">
      <alignment horizontal="distributed" vertical="center"/>
      <protection/>
    </xf>
    <xf numFmtId="0" fontId="14" fillId="0" borderId="29" xfId="48" applyFont="1" applyFill="1" applyBorder="1" applyAlignment="1">
      <alignment horizontal="distributed" vertical="center"/>
      <protection/>
    </xf>
    <xf numFmtId="38" fontId="1" fillId="0" borderId="30" xfId="17" applyFont="1" applyFill="1" applyBorder="1" applyAlignment="1">
      <alignment horizontal="center" vertical="center"/>
    </xf>
    <xf numFmtId="38" fontId="1" fillId="0" borderId="19" xfId="17" applyFont="1" applyFill="1" applyBorder="1" applyAlignment="1">
      <alignment horizontal="center" vertical="center"/>
    </xf>
    <xf numFmtId="0" fontId="14" fillId="0" borderId="13" xfId="48" applyFont="1" applyFill="1" applyBorder="1" applyAlignment="1">
      <alignment horizontal="distributed" vertical="center"/>
      <protection/>
    </xf>
    <xf numFmtId="0" fontId="14" fillId="0" borderId="15" xfId="48" applyFont="1" applyFill="1" applyBorder="1" applyAlignment="1">
      <alignment horizontal="distributed" vertical="center"/>
      <protection/>
    </xf>
    <xf numFmtId="38" fontId="1" fillId="0" borderId="8" xfId="17" applyFont="1" applyFill="1" applyBorder="1" applyAlignment="1">
      <alignment horizontal="distributed" vertical="center"/>
    </xf>
    <xf numFmtId="0" fontId="14" fillId="0" borderId="0" xfId="48" applyFont="1" applyFill="1" applyBorder="1" applyAlignment="1">
      <alignment horizontal="distributed" vertical="center"/>
      <protection/>
    </xf>
    <xf numFmtId="0" fontId="14" fillId="0" borderId="10" xfId="48" applyFont="1" applyFill="1" applyBorder="1" applyAlignment="1">
      <alignment horizontal="distributed" vertical="center"/>
      <protection/>
    </xf>
    <xf numFmtId="38" fontId="1" fillId="0" borderId="0" xfId="17" applyFont="1" applyFill="1" applyBorder="1" applyAlignment="1">
      <alignment horizontal="distributed" vertical="center"/>
    </xf>
    <xf numFmtId="38" fontId="1" fillId="0" borderId="10" xfId="17" applyFont="1" applyFill="1" applyBorder="1" applyAlignment="1">
      <alignment horizontal="distributed" vertical="center"/>
    </xf>
    <xf numFmtId="38" fontId="1" fillId="0" borderId="8" xfId="17" applyFont="1" applyFill="1" applyBorder="1" applyAlignment="1">
      <alignment horizontal="center" vertical="distributed" textRotation="255"/>
    </xf>
    <xf numFmtId="38" fontId="1" fillId="0" borderId="10" xfId="17" applyFont="1" applyFill="1" applyBorder="1" applyAlignment="1">
      <alignment horizontal="center" vertical="center"/>
    </xf>
    <xf numFmtId="38" fontId="1" fillId="0" borderId="29" xfId="17" applyFont="1" applyFill="1" applyBorder="1" applyAlignment="1">
      <alignment horizontal="distributed" vertical="center"/>
    </xf>
    <xf numFmtId="38" fontId="1" fillId="0" borderId="10" xfId="17" applyFont="1" applyFill="1" applyBorder="1" applyAlignment="1">
      <alignment horizontal="distributed" vertical="center"/>
    </xf>
    <xf numFmtId="38" fontId="1" fillId="0" borderId="15" xfId="17" applyFont="1" applyFill="1" applyBorder="1" applyAlignment="1">
      <alignment horizontal="distributed" vertical="center"/>
    </xf>
    <xf numFmtId="38" fontId="1" fillId="0" borderId="31" xfId="17" applyFont="1" applyFill="1" applyBorder="1" applyAlignment="1">
      <alignment horizontal="center" vertical="center" wrapText="1"/>
    </xf>
    <xf numFmtId="38" fontId="1" fillId="0" borderId="19" xfId="17" applyFont="1" applyFill="1" applyBorder="1" applyAlignment="1">
      <alignment horizontal="center" vertical="center" wrapText="1"/>
    </xf>
    <xf numFmtId="38" fontId="1" fillId="0" borderId="31" xfId="17" applyFont="1" applyFill="1" applyBorder="1" applyAlignment="1">
      <alignment horizontal="center"/>
    </xf>
    <xf numFmtId="38" fontId="1" fillId="0" borderId="30" xfId="17" applyFont="1" applyFill="1" applyBorder="1" applyAlignment="1">
      <alignment horizontal="center"/>
    </xf>
    <xf numFmtId="38" fontId="1" fillId="0" borderId="19" xfId="17" applyFont="1" applyFill="1" applyBorder="1" applyAlignment="1">
      <alignment horizontal="center"/>
    </xf>
    <xf numFmtId="0" fontId="0" fillId="0" borderId="3" xfId="49" applyFill="1" applyBorder="1" applyAlignment="1">
      <alignment horizontal="center" vertical="center"/>
      <protection/>
    </xf>
    <xf numFmtId="0" fontId="0" fillId="0" borderId="11" xfId="49" applyFill="1" applyBorder="1" applyAlignment="1">
      <alignment horizontal="center" vertical="center"/>
      <protection/>
    </xf>
    <xf numFmtId="0" fontId="15" fillId="0" borderId="10" xfId="49" applyFont="1" applyFill="1" applyBorder="1" applyAlignment="1">
      <alignment/>
      <protection/>
    </xf>
    <xf numFmtId="0" fontId="15" fillId="0" borderId="10" xfId="49" applyFont="1" applyFill="1" applyBorder="1" applyAlignment="1">
      <alignment horizontal="distributed" vertical="center"/>
      <protection/>
    </xf>
    <xf numFmtId="38" fontId="9" fillId="0" borderId="17" xfId="17" applyFont="1" applyFill="1" applyBorder="1" applyAlignment="1">
      <alignment horizontal="center" vertical="center"/>
    </xf>
    <xf numFmtId="38" fontId="9" fillId="0" borderId="29" xfId="17" applyFont="1" applyFill="1" applyBorder="1" applyAlignment="1">
      <alignment horizontal="center" vertical="center"/>
    </xf>
    <xf numFmtId="38" fontId="9" fillId="0" borderId="8" xfId="17" applyFont="1" applyFill="1" applyBorder="1" applyAlignment="1">
      <alignment horizontal="center" vertical="center"/>
    </xf>
    <xf numFmtId="38" fontId="9" fillId="0" borderId="10" xfId="17" applyFont="1" applyFill="1" applyBorder="1" applyAlignment="1">
      <alignment horizontal="center" vertical="center"/>
    </xf>
    <xf numFmtId="38" fontId="9" fillId="0" borderId="12" xfId="17" applyFont="1" applyFill="1" applyBorder="1" applyAlignment="1">
      <alignment horizontal="center" vertical="center"/>
    </xf>
    <xf numFmtId="38" fontId="9" fillId="0" borderId="15" xfId="17" applyFont="1" applyFill="1" applyBorder="1" applyAlignment="1">
      <alignment horizontal="center" vertical="center"/>
    </xf>
    <xf numFmtId="38" fontId="1" fillId="0" borderId="17" xfId="17" applyFont="1" applyFill="1" applyBorder="1" applyAlignment="1">
      <alignment horizontal="center" vertical="center"/>
    </xf>
    <xf numFmtId="38" fontId="1" fillId="0" borderId="29" xfId="17" applyFont="1" applyFill="1" applyBorder="1" applyAlignment="1">
      <alignment horizontal="center" vertical="center"/>
    </xf>
    <xf numFmtId="38" fontId="1" fillId="0" borderId="12" xfId="17" applyFont="1" applyFill="1" applyBorder="1" applyAlignment="1">
      <alignment horizontal="center" vertical="center"/>
    </xf>
    <xf numFmtId="0" fontId="1" fillId="0" borderId="18" xfId="49" applyFont="1" applyFill="1" applyBorder="1" applyAlignment="1">
      <alignment horizontal="center" vertical="center" wrapText="1"/>
      <protection/>
    </xf>
    <xf numFmtId="0" fontId="0" fillId="0" borderId="3" xfId="49" applyFill="1" applyBorder="1" applyAlignment="1">
      <alignment horizontal="center" vertical="center" wrapText="1"/>
      <protection/>
    </xf>
    <xf numFmtId="0" fontId="0" fillId="0" borderId="11" xfId="49" applyFill="1" applyBorder="1" applyAlignment="1">
      <alignment horizontal="center" vertical="center" wrapText="1"/>
      <protection/>
    </xf>
    <xf numFmtId="38" fontId="1" fillId="0" borderId="22" xfId="17" applyFont="1" applyFill="1" applyBorder="1" applyAlignment="1">
      <alignment horizontal="center" vertical="center"/>
    </xf>
    <xf numFmtId="0" fontId="0" fillId="0" borderId="33" xfId="49" applyFill="1" applyBorder="1" applyAlignment="1">
      <alignment horizontal="center" vertical="center"/>
      <protection/>
    </xf>
    <xf numFmtId="0" fontId="0" fillId="0" borderId="23" xfId="49" applyFill="1" applyBorder="1" applyAlignment="1">
      <alignment horizontal="center" vertical="center"/>
      <protection/>
    </xf>
    <xf numFmtId="0" fontId="0" fillId="0" borderId="30" xfId="49" applyFill="1" applyBorder="1" applyAlignment="1">
      <alignment horizontal="distributed" vertical="center"/>
      <protection/>
    </xf>
    <xf numFmtId="0" fontId="0" fillId="0" borderId="19" xfId="49" applyFill="1" applyBorder="1" applyAlignment="1">
      <alignment horizontal="distributed" vertical="center"/>
      <protection/>
    </xf>
    <xf numFmtId="38" fontId="1" fillId="0" borderId="22" xfId="17" applyFont="1" applyFill="1" applyBorder="1" applyAlignment="1">
      <alignment horizontal="distributed" vertical="center"/>
    </xf>
    <xf numFmtId="0" fontId="0" fillId="0" borderId="33" xfId="49" applyFill="1" applyBorder="1" applyAlignment="1">
      <alignment horizontal="distributed" vertical="center"/>
      <protection/>
    </xf>
    <xf numFmtId="0" fontId="0" fillId="0" borderId="23" xfId="49" applyFill="1" applyBorder="1" applyAlignment="1">
      <alignment horizontal="distributed" vertical="center"/>
      <protection/>
    </xf>
    <xf numFmtId="38" fontId="1" fillId="0" borderId="33" xfId="17" applyFont="1" applyFill="1" applyBorder="1" applyAlignment="1">
      <alignment horizontal="center" vertical="center"/>
    </xf>
    <xf numFmtId="38" fontId="1" fillId="0" borderId="23" xfId="17" applyFont="1" applyFill="1" applyBorder="1" applyAlignment="1">
      <alignment horizontal="center" vertical="center"/>
    </xf>
    <xf numFmtId="0" fontId="0" fillId="0" borderId="30" xfId="50" applyFill="1" applyBorder="1" applyAlignment="1">
      <alignment horizontal="distributed" vertical="center"/>
      <protection/>
    </xf>
    <xf numFmtId="0" fontId="0" fillId="0" borderId="19" xfId="50" applyFill="1" applyBorder="1" applyAlignment="1">
      <alignment horizontal="distributed" vertical="center"/>
      <protection/>
    </xf>
    <xf numFmtId="0" fontId="0" fillId="0" borderId="33" xfId="50" applyFill="1" applyBorder="1" applyAlignment="1">
      <alignment horizontal="distributed" vertical="center"/>
      <protection/>
    </xf>
    <xf numFmtId="0" fontId="0" fillId="0" borderId="23" xfId="50" applyFill="1" applyBorder="1" applyAlignment="1">
      <alignment horizontal="distributed" vertical="center"/>
      <protection/>
    </xf>
    <xf numFmtId="0" fontId="0" fillId="0" borderId="33" xfId="50" applyFill="1" applyBorder="1" applyAlignment="1">
      <alignment horizontal="center" vertical="center"/>
      <protection/>
    </xf>
    <xf numFmtId="0" fontId="0" fillId="0" borderId="23" xfId="50" applyFill="1" applyBorder="1" applyAlignment="1">
      <alignment horizontal="center" vertical="center"/>
      <protection/>
    </xf>
    <xf numFmtId="38" fontId="9" fillId="0" borderId="18" xfId="17" applyFont="1" applyFill="1" applyBorder="1" applyAlignment="1">
      <alignment horizontal="center" vertical="center" shrinkToFit="1"/>
    </xf>
    <xf numFmtId="38" fontId="9" fillId="0" borderId="3" xfId="17" applyFont="1" applyFill="1" applyBorder="1" applyAlignment="1">
      <alignment horizontal="center" vertical="center" shrinkToFit="1"/>
    </xf>
    <xf numFmtId="38" fontId="9" fillId="0" borderId="11" xfId="17" applyFont="1" applyFill="1" applyBorder="1" applyAlignment="1">
      <alignment horizontal="center" vertical="center" shrinkToFit="1"/>
    </xf>
    <xf numFmtId="38" fontId="1" fillId="0" borderId="1" xfId="17" applyFont="1" applyFill="1" applyBorder="1" applyAlignment="1">
      <alignment horizontal="center" vertical="center"/>
    </xf>
    <xf numFmtId="0" fontId="1" fillId="0" borderId="1" xfId="50" applyFont="1" applyFill="1" applyBorder="1" applyAlignment="1">
      <alignment horizontal="center" vertical="center"/>
      <protection/>
    </xf>
    <xf numFmtId="0" fontId="0" fillId="0" borderId="11" xfId="50" applyFill="1" applyBorder="1" applyAlignment="1">
      <alignment horizontal="center" vertical="center"/>
      <protection/>
    </xf>
    <xf numFmtId="38" fontId="1" fillId="0" borderId="18" xfId="17" applyFont="1" applyBorder="1" applyAlignment="1">
      <alignment horizontal="center" vertical="center"/>
    </xf>
    <xf numFmtId="38" fontId="1" fillId="0" borderId="11" xfId="17" applyFont="1" applyBorder="1" applyAlignment="1">
      <alignment horizontal="center" vertical="center"/>
    </xf>
    <xf numFmtId="38" fontId="1" fillId="0" borderId="1" xfId="17" applyFont="1" applyBorder="1" applyAlignment="1">
      <alignment horizontal="center" vertical="center"/>
    </xf>
    <xf numFmtId="38" fontId="1" fillId="0" borderId="1" xfId="17" applyFont="1" applyBorder="1" applyAlignment="1">
      <alignment horizontal="distributed" vertical="center"/>
    </xf>
    <xf numFmtId="0" fontId="1" fillId="0" borderId="22" xfId="51" applyFont="1" applyBorder="1" applyAlignment="1">
      <alignment horizontal="center" vertical="center"/>
      <protection/>
    </xf>
    <xf numFmtId="0" fontId="1" fillId="0" borderId="33" xfId="51" applyFont="1" applyBorder="1" applyAlignment="1">
      <alignment horizontal="center" vertical="center"/>
      <protection/>
    </xf>
    <xf numFmtId="0" fontId="1" fillId="0" borderId="23" xfId="51" applyFont="1" applyBorder="1" applyAlignment="1">
      <alignment horizontal="center" vertical="center"/>
      <protection/>
    </xf>
    <xf numFmtId="38" fontId="9" fillId="0" borderId="0" xfId="17" applyFont="1" applyAlignment="1">
      <alignment horizontal="right" vertical="center"/>
    </xf>
    <xf numFmtId="38" fontId="9" fillId="0" borderId="0" xfId="17" applyFont="1" applyBorder="1" applyAlignment="1">
      <alignment horizontal="right" vertical="center"/>
    </xf>
    <xf numFmtId="38" fontId="1" fillId="0" borderId="30" xfId="17" applyFont="1" applyBorder="1" applyAlignment="1">
      <alignment horizontal="center" vertical="center"/>
    </xf>
    <xf numFmtId="0" fontId="14" fillId="0" borderId="30" xfId="51" applyFont="1" applyBorder="1" applyAlignment="1">
      <alignment horizontal="center" vertical="center"/>
      <protection/>
    </xf>
    <xf numFmtId="0" fontId="14" fillId="0" borderId="19" xfId="51" applyFont="1" applyBorder="1" applyAlignment="1">
      <alignment horizontal="center" vertical="center"/>
      <protection/>
    </xf>
    <xf numFmtId="38" fontId="9" fillId="0" borderId="0" xfId="17" applyFont="1" applyBorder="1" applyAlignment="1">
      <alignment horizontal="left" vertical="center"/>
    </xf>
    <xf numFmtId="38" fontId="1" fillId="0" borderId="20" xfId="17" applyFont="1" applyBorder="1" applyAlignment="1">
      <alignment horizontal="distributed" vertical="center"/>
    </xf>
    <xf numFmtId="0" fontId="14" fillId="0" borderId="3" xfId="51" applyFont="1" applyBorder="1" applyAlignment="1">
      <alignment horizontal="distributed" vertical="center"/>
      <protection/>
    </xf>
    <xf numFmtId="0" fontId="14" fillId="0" borderId="3" xfId="51" applyFont="1" applyBorder="1" applyAlignment="1">
      <alignment horizontal="distributed" vertical="center" wrapText="1"/>
      <protection/>
    </xf>
    <xf numFmtId="0" fontId="1" fillId="0" borderId="8" xfId="51" applyFont="1" applyBorder="1" applyAlignment="1">
      <alignment horizontal="center" vertical="center" wrapText="1"/>
      <protection/>
    </xf>
    <xf numFmtId="38" fontId="1" fillId="0" borderId="28" xfId="17" applyFont="1" applyBorder="1" applyAlignment="1">
      <alignment horizontal="center" vertical="center" wrapText="1"/>
    </xf>
    <xf numFmtId="38" fontId="1" fillId="0" borderId="0" xfId="17" applyFont="1" applyBorder="1" applyAlignment="1">
      <alignment horizontal="center" vertical="center" wrapText="1"/>
    </xf>
    <xf numFmtId="0" fontId="1" fillId="0" borderId="1" xfId="51" applyFont="1" applyBorder="1" applyAlignment="1">
      <alignment horizontal="center"/>
      <protection/>
    </xf>
    <xf numFmtId="0" fontId="0" fillId="0" borderId="11" xfId="52" applyBorder="1" applyAlignment="1">
      <alignment horizontal="distributed" vertical="center"/>
      <protection/>
    </xf>
  </cellXfs>
  <cellStyles count="41">
    <cellStyle name="Normal" xfId="0"/>
    <cellStyle name="Percent" xfId="15"/>
    <cellStyle name="Hyperlink" xfId="16"/>
    <cellStyle name="Comma [0]" xfId="17"/>
    <cellStyle name="Comma" xfId="18"/>
    <cellStyle name="Currency [0]" xfId="19"/>
    <cellStyle name="Currency" xfId="20"/>
    <cellStyle name="標準_02-05-s56" xfId="21"/>
    <cellStyle name="標準_02-20-s56" xfId="22"/>
    <cellStyle name="標準_03-01-s56" xfId="23"/>
    <cellStyle name="標準_04-01-s56" xfId="24"/>
    <cellStyle name="標準_04-02-s56" xfId="25"/>
    <cellStyle name="標準_04-09-s56" xfId="26"/>
    <cellStyle name="標準_04-19-s56" xfId="27"/>
    <cellStyle name="標準_05-01-s56" xfId="28"/>
    <cellStyle name="標準_06-01-s56" xfId="29"/>
    <cellStyle name="標準_06-05-s56" xfId="30"/>
    <cellStyle name="標準_07-05-s56" xfId="31"/>
    <cellStyle name="標準_07-07-s56" xfId="32"/>
    <cellStyle name="標準_08-16-s56" xfId="33"/>
    <cellStyle name="標準_09-03-s56" xfId="34"/>
    <cellStyle name="標準_09-11-s56" xfId="35"/>
    <cellStyle name="標準_10-06-s56" xfId="36"/>
    <cellStyle name="標準_11-01-s56" xfId="37"/>
    <cellStyle name="標準_11-05-s56" xfId="38"/>
    <cellStyle name="標準_12-01-s56" xfId="39"/>
    <cellStyle name="標準_12-14-s56" xfId="40"/>
    <cellStyle name="標準_12-15-s56" xfId="41"/>
    <cellStyle name="標準_13-01-s56" xfId="42"/>
    <cellStyle name="標準_13-02-s56" xfId="43"/>
    <cellStyle name="標準_14-12-s56" xfId="44"/>
    <cellStyle name="標準_15-13-s56" xfId="45"/>
    <cellStyle name="標準_15-14-s56" xfId="46"/>
    <cellStyle name="標準_16-07-s56" xfId="47"/>
    <cellStyle name="標準_17-04-s56" xfId="48"/>
    <cellStyle name="標準_18-02-s56" xfId="49"/>
    <cellStyle name="標準_18-03-s56" xfId="50"/>
    <cellStyle name="標準_20-01-s56" xfId="51"/>
    <cellStyle name="標準_20-06-s56" xfId="52"/>
    <cellStyle name="標準_nenkan-S23-000" xfId="53"/>
    <cellStyle name="Followed Hyperlink" xfId="5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5</xdr:row>
      <xdr:rowOff>57150</xdr:rowOff>
    </xdr:from>
    <xdr:to>
      <xdr:col>2</xdr:col>
      <xdr:colOff>314325</xdr:colOff>
      <xdr:row>15</xdr:row>
      <xdr:rowOff>76200</xdr:rowOff>
    </xdr:to>
    <xdr:sp>
      <xdr:nvSpPr>
        <xdr:cNvPr id="1" name="AutoShape 1"/>
        <xdr:cNvSpPr>
          <a:spLocks/>
        </xdr:cNvSpPr>
      </xdr:nvSpPr>
      <xdr:spPr>
        <a:xfrm>
          <a:off x="838200" y="1171575"/>
          <a:ext cx="257175" cy="1924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16</xdr:row>
      <xdr:rowOff>57150</xdr:rowOff>
    </xdr:from>
    <xdr:to>
      <xdr:col>2</xdr:col>
      <xdr:colOff>276225</xdr:colOff>
      <xdr:row>19</xdr:row>
      <xdr:rowOff>171450</xdr:rowOff>
    </xdr:to>
    <xdr:sp>
      <xdr:nvSpPr>
        <xdr:cNvPr id="2" name="AutoShape 2"/>
        <xdr:cNvSpPr>
          <a:spLocks/>
        </xdr:cNvSpPr>
      </xdr:nvSpPr>
      <xdr:spPr>
        <a:xfrm>
          <a:off x="828675" y="3267075"/>
          <a:ext cx="228600"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20</xdr:row>
      <xdr:rowOff>95250</xdr:rowOff>
    </xdr:from>
    <xdr:to>
      <xdr:col>2</xdr:col>
      <xdr:colOff>276225</xdr:colOff>
      <xdr:row>23</xdr:row>
      <xdr:rowOff>123825</xdr:rowOff>
    </xdr:to>
    <xdr:sp>
      <xdr:nvSpPr>
        <xdr:cNvPr id="3" name="AutoShape 3"/>
        <xdr:cNvSpPr>
          <a:spLocks/>
        </xdr:cNvSpPr>
      </xdr:nvSpPr>
      <xdr:spPr>
        <a:xfrm>
          <a:off x="923925" y="4067175"/>
          <a:ext cx="133350" cy="600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24</xdr:row>
      <xdr:rowOff>66675</xdr:rowOff>
    </xdr:from>
    <xdr:to>
      <xdr:col>2</xdr:col>
      <xdr:colOff>276225</xdr:colOff>
      <xdr:row>27</xdr:row>
      <xdr:rowOff>57150</xdr:rowOff>
    </xdr:to>
    <xdr:sp>
      <xdr:nvSpPr>
        <xdr:cNvPr id="4" name="AutoShape 4"/>
        <xdr:cNvSpPr>
          <a:spLocks/>
        </xdr:cNvSpPr>
      </xdr:nvSpPr>
      <xdr:spPr>
        <a:xfrm>
          <a:off x="904875" y="4800600"/>
          <a:ext cx="152400" cy="56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9</xdr:row>
      <xdr:rowOff>66675</xdr:rowOff>
    </xdr:from>
    <xdr:to>
      <xdr:col>4</xdr:col>
      <xdr:colOff>180975</xdr:colOff>
      <xdr:row>10</xdr:row>
      <xdr:rowOff>123825</xdr:rowOff>
    </xdr:to>
    <xdr:sp>
      <xdr:nvSpPr>
        <xdr:cNvPr id="5" name="AutoShape 5"/>
        <xdr:cNvSpPr>
          <a:spLocks/>
        </xdr:cNvSpPr>
      </xdr:nvSpPr>
      <xdr:spPr>
        <a:xfrm>
          <a:off x="2447925" y="1943100"/>
          <a:ext cx="85725" cy="247650"/>
        </a:xfrm>
        <a:prstGeom prst="rightBrace">
          <a:avLst>
            <a:gd name="adj" fmla="val 7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4</xdr:row>
      <xdr:rowOff>200025</xdr:rowOff>
    </xdr:from>
    <xdr:to>
      <xdr:col>7</xdr:col>
      <xdr:colOff>1038225</xdr:colOff>
      <xdr:row>4</xdr:row>
      <xdr:rowOff>647700</xdr:rowOff>
    </xdr:to>
    <xdr:sp>
      <xdr:nvSpPr>
        <xdr:cNvPr id="1" name="AutoShape 1"/>
        <xdr:cNvSpPr>
          <a:spLocks/>
        </xdr:cNvSpPr>
      </xdr:nvSpPr>
      <xdr:spPr>
        <a:xfrm>
          <a:off x="6467475" y="904875"/>
          <a:ext cx="10001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219075</xdr:rowOff>
    </xdr:from>
    <xdr:to>
      <xdr:col>8</xdr:col>
      <xdr:colOff>971550</xdr:colOff>
      <xdr:row>4</xdr:row>
      <xdr:rowOff>666750</xdr:rowOff>
    </xdr:to>
    <xdr:sp>
      <xdr:nvSpPr>
        <xdr:cNvPr id="2" name="AutoShape 2"/>
        <xdr:cNvSpPr>
          <a:spLocks/>
        </xdr:cNvSpPr>
      </xdr:nvSpPr>
      <xdr:spPr>
        <a:xfrm>
          <a:off x="7543800" y="923925"/>
          <a:ext cx="94297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26</xdr:row>
      <xdr:rowOff>9525</xdr:rowOff>
    </xdr:from>
    <xdr:to>
      <xdr:col>8</xdr:col>
      <xdr:colOff>962025</xdr:colOff>
      <xdr:row>27</xdr:row>
      <xdr:rowOff>142875</xdr:rowOff>
    </xdr:to>
    <xdr:sp>
      <xdr:nvSpPr>
        <xdr:cNvPr id="1" name="AutoShape 1"/>
        <xdr:cNvSpPr>
          <a:spLocks/>
        </xdr:cNvSpPr>
      </xdr:nvSpPr>
      <xdr:spPr>
        <a:xfrm>
          <a:off x="5791200" y="4219575"/>
          <a:ext cx="904875" cy="285750"/>
        </a:xfrm>
        <a:prstGeom prst="bracketPair">
          <a:avLst>
            <a:gd name="adj" fmla="val -323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4</xdr:row>
      <xdr:rowOff>85725</xdr:rowOff>
    </xdr:from>
    <xdr:to>
      <xdr:col>14</xdr:col>
      <xdr:colOff>800100</xdr:colOff>
      <xdr:row>4</xdr:row>
      <xdr:rowOff>523875</xdr:rowOff>
    </xdr:to>
    <xdr:sp>
      <xdr:nvSpPr>
        <xdr:cNvPr id="1" name="AutoShape 1"/>
        <xdr:cNvSpPr>
          <a:spLocks/>
        </xdr:cNvSpPr>
      </xdr:nvSpPr>
      <xdr:spPr>
        <a:xfrm>
          <a:off x="6972300" y="857250"/>
          <a:ext cx="73342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4</xdr:row>
      <xdr:rowOff>66675</xdr:rowOff>
    </xdr:from>
    <xdr:to>
      <xdr:col>3</xdr:col>
      <xdr:colOff>152400</xdr:colOff>
      <xdr:row>5</xdr:row>
      <xdr:rowOff>123825</xdr:rowOff>
    </xdr:to>
    <xdr:sp>
      <xdr:nvSpPr>
        <xdr:cNvPr id="1" name="AutoShape 1"/>
        <xdr:cNvSpPr>
          <a:spLocks/>
        </xdr:cNvSpPr>
      </xdr:nvSpPr>
      <xdr:spPr>
        <a:xfrm>
          <a:off x="1885950" y="828675"/>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4</xdr:row>
      <xdr:rowOff>76200</xdr:rowOff>
    </xdr:from>
    <xdr:to>
      <xdr:col>3</xdr:col>
      <xdr:colOff>752475</xdr:colOff>
      <xdr:row>5</xdr:row>
      <xdr:rowOff>133350</xdr:rowOff>
    </xdr:to>
    <xdr:sp>
      <xdr:nvSpPr>
        <xdr:cNvPr id="2" name="AutoShape 2"/>
        <xdr:cNvSpPr>
          <a:spLocks/>
        </xdr:cNvSpPr>
      </xdr:nvSpPr>
      <xdr:spPr>
        <a:xfrm rot="10800000">
          <a:off x="2486025" y="838200"/>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5</xdr:row>
      <xdr:rowOff>0</xdr:rowOff>
    </xdr:from>
    <xdr:to>
      <xdr:col>5</xdr:col>
      <xdr:colOff>533400</xdr:colOff>
      <xdr:row>5</xdr:row>
      <xdr:rowOff>0</xdr:rowOff>
    </xdr:to>
    <xdr:sp>
      <xdr:nvSpPr>
        <xdr:cNvPr id="3" name="Line 3"/>
        <xdr:cNvSpPr>
          <a:spLocks/>
        </xdr:cNvSpPr>
      </xdr:nvSpPr>
      <xdr:spPr>
        <a:xfrm>
          <a:off x="3400425" y="9525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4</xdr:row>
      <xdr:rowOff>76200</xdr:rowOff>
    </xdr:from>
    <xdr:to>
      <xdr:col>5</xdr:col>
      <xdr:colOff>619125</xdr:colOff>
      <xdr:row>5</xdr:row>
      <xdr:rowOff>123825</xdr:rowOff>
    </xdr:to>
    <xdr:sp>
      <xdr:nvSpPr>
        <xdr:cNvPr id="4" name="Arc 4"/>
        <xdr:cNvSpPr>
          <a:spLocks/>
        </xdr:cNvSpPr>
      </xdr:nvSpPr>
      <xdr:spPr>
        <a:xfrm>
          <a:off x="3724275" y="83820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xdr:row>
      <xdr:rowOff>57150</xdr:rowOff>
    </xdr:from>
    <xdr:to>
      <xdr:col>5</xdr:col>
      <xdr:colOff>200025</xdr:colOff>
      <xdr:row>5</xdr:row>
      <xdr:rowOff>104775</xdr:rowOff>
    </xdr:to>
    <xdr:sp>
      <xdr:nvSpPr>
        <xdr:cNvPr id="5" name="Arc 5"/>
        <xdr:cNvSpPr>
          <a:spLocks/>
        </xdr:cNvSpPr>
      </xdr:nvSpPr>
      <xdr:spPr>
        <a:xfrm rot="10800000">
          <a:off x="3305175" y="81915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24</xdr:row>
      <xdr:rowOff>38100</xdr:rowOff>
    </xdr:from>
    <xdr:to>
      <xdr:col>1</xdr:col>
      <xdr:colOff>314325</xdr:colOff>
      <xdr:row>43</xdr:row>
      <xdr:rowOff>123825</xdr:rowOff>
    </xdr:to>
    <xdr:sp>
      <xdr:nvSpPr>
        <xdr:cNvPr id="1" name="AutoShape 1"/>
        <xdr:cNvSpPr>
          <a:spLocks/>
        </xdr:cNvSpPr>
      </xdr:nvSpPr>
      <xdr:spPr>
        <a:xfrm>
          <a:off x="409575" y="4448175"/>
          <a:ext cx="104775" cy="3705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45</xdr:row>
      <xdr:rowOff>9525</xdr:rowOff>
    </xdr:from>
    <xdr:to>
      <xdr:col>1</xdr:col>
      <xdr:colOff>323850</xdr:colOff>
      <xdr:row>55</xdr:row>
      <xdr:rowOff>66675</xdr:rowOff>
    </xdr:to>
    <xdr:sp>
      <xdr:nvSpPr>
        <xdr:cNvPr id="2" name="AutoShape 2"/>
        <xdr:cNvSpPr>
          <a:spLocks/>
        </xdr:cNvSpPr>
      </xdr:nvSpPr>
      <xdr:spPr>
        <a:xfrm>
          <a:off x="428625" y="8420100"/>
          <a:ext cx="95250" cy="1962150"/>
        </a:xfrm>
        <a:prstGeom prst="leftBrace">
          <a:avLst>
            <a:gd name="adj" fmla="val 37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57</xdr:row>
      <xdr:rowOff>47625</xdr:rowOff>
    </xdr:from>
    <xdr:to>
      <xdr:col>1</xdr:col>
      <xdr:colOff>295275</xdr:colOff>
      <xdr:row>68</xdr:row>
      <xdr:rowOff>0</xdr:rowOff>
    </xdr:to>
    <xdr:sp>
      <xdr:nvSpPr>
        <xdr:cNvPr id="3" name="AutoShape 3"/>
        <xdr:cNvSpPr>
          <a:spLocks/>
        </xdr:cNvSpPr>
      </xdr:nvSpPr>
      <xdr:spPr>
        <a:xfrm>
          <a:off x="447675" y="10744200"/>
          <a:ext cx="47625" cy="2047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57150</xdr:colOff>
      <xdr:row>33</xdr:row>
      <xdr:rowOff>28575</xdr:rowOff>
    </xdr:from>
    <xdr:to>
      <xdr:col>25</xdr:col>
      <xdr:colOff>723900</xdr:colOff>
      <xdr:row>33</xdr:row>
      <xdr:rowOff>295275</xdr:rowOff>
    </xdr:to>
    <xdr:sp>
      <xdr:nvSpPr>
        <xdr:cNvPr id="1" name="AutoShape 1"/>
        <xdr:cNvSpPr>
          <a:spLocks/>
        </xdr:cNvSpPr>
      </xdr:nvSpPr>
      <xdr:spPr>
        <a:xfrm>
          <a:off x="12096750" y="6200775"/>
          <a:ext cx="66675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409575</xdr:colOff>
      <xdr:row>18</xdr:row>
      <xdr:rowOff>161925</xdr:rowOff>
    </xdr:from>
    <xdr:ext cx="76200" cy="228600"/>
    <xdr:sp>
      <xdr:nvSpPr>
        <xdr:cNvPr id="1" name="TextBox 1"/>
        <xdr:cNvSpPr txBox="1">
          <a:spLocks noChangeArrowheads="1"/>
        </xdr:cNvSpPr>
      </xdr:nvSpPr>
      <xdr:spPr>
        <a:xfrm>
          <a:off x="2228850" y="4152900"/>
          <a:ext cx="76200"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106"/>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185</v>
      </c>
      <c r="B1" s="1"/>
      <c r="C1" s="1"/>
      <c r="D1" s="1"/>
      <c r="E1" s="1"/>
      <c r="F1" s="1"/>
    </row>
    <row r="2" spans="1:6" ht="12" customHeight="1">
      <c r="A2" s="1"/>
      <c r="B2" s="1"/>
      <c r="C2" s="1"/>
      <c r="D2" s="1"/>
      <c r="E2" s="1"/>
      <c r="F2" s="1"/>
    </row>
    <row r="3" spans="2:6" ht="12" customHeight="1">
      <c r="B3" s="1" t="s">
        <v>314</v>
      </c>
      <c r="C3" s="1"/>
      <c r="E3" s="1"/>
      <c r="F3" s="1"/>
    </row>
    <row r="4" spans="2:6" ht="12" customHeight="1">
      <c r="B4" s="3" t="s">
        <v>262</v>
      </c>
      <c r="C4" s="1" t="s">
        <v>321</v>
      </c>
      <c r="E4" s="1"/>
      <c r="F4" s="1"/>
    </row>
    <row r="5" spans="2:3" ht="26.25" customHeight="1">
      <c r="B5" s="3" t="s">
        <v>263</v>
      </c>
      <c r="C5" s="5" t="s">
        <v>247</v>
      </c>
    </row>
    <row r="6" spans="2:6" ht="12" customHeight="1">
      <c r="B6" s="3" t="s">
        <v>322</v>
      </c>
      <c r="C6" s="5" t="s">
        <v>465</v>
      </c>
      <c r="E6" s="1"/>
      <c r="F6" s="1"/>
    </row>
    <row r="7" spans="2:6" ht="12" customHeight="1">
      <c r="B7" s="3"/>
      <c r="C7" s="5" t="s">
        <v>340</v>
      </c>
      <c r="E7" s="1"/>
      <c r="F7" s="1"/>
    </row>
    <row r="8" spans="2:6" ht="12" customHeight="1">
      <c r="B8" s="3"/>
      <c r="C8" s="5" t="s">
        <v>341</v>
      </c>
      <c r="E8" s="1"/>
      <c r="F8" s="1"/>
    </row>
    <row r="9" spans="2:6" ht="12" customHeight="1">
      <c r="B9" s="3"/>
      <c r="C9" s="5" t="s">
        <v>342</v>
      </c>
      <c r="E9" s="1"/>
      <c r="F9" s="1"/>
    </row>
    <row r="10" spans="2:6" ht="12" customHeight="1">
      <c r="B10" s="3"/>
      <c r="C10" s="5" t="s">
        <v>343</v>
      </c>
      <c r="E10" s="1"/>
      <c r="F10" s="1"/>
    </row>
    <row r="11" spans="2:6" ht="12" customHeight="1">
      <c r="B11" s="3"/>
      <c r="C11" s="5" t="s">
        <v>344</v>
      </c>
      <c r="E11" s="1"/>
      <c r="F11" s="1"/>
    </row>
    <row r="12" spans="2:6" ht="12" customHeight="1">
      <c r="B12" s="3" t="s">
        <v>264</v>
      </c>
      <c r="C12" s="4" t="s">
        <v>186</v>
      </c>
      <c r="E12" s="1"/>
      <c r="F12" s="1"/>
    </row>
    <row r="13" spans="2:3" ht="12" customHeight="1">
      <c r="B13" s="3" t="s">
        <v>402</v>
      </c>
      <c r="C13" s="5" t="s">
        <v>345</v>
      </c>
    </row>
    <row r="14" spans="2:3" ht="12" customHeight="1">
      <c r="B14" s="3"/>
      <c r="C14" s="5" t="s">
        <v>347</v>
      </c>
    </row>
    <row r="15" spans="2:3" ht="12" customHeight="1">
      <c r="B15" s="3"/>
      <c r="C15" s="5" t="s">
        <v>346</v>
      </c>
    </row>
    <row r="16" spans="2:3" ht="11.25" customHeight="1">
      <c r="B16" s="3"/>
      <c r="C16" s="5" t="s">
        <v>348</v>
      </c>
    </row>
    <row r="17" spans="2:3" ht="24.75" customHeight="1">
      <c r="B17" s="3" t="s">
        <v>265</v>
      </c>
      <c r="C17" s="5" t="s">
        <v>349</v>
      </c>
    </row>
    <row r="18" spans="2:3" ht="24" customHeight="1">
      <c r="B18" s="3" t="s">
        <v>266</v>
      </c>
      <c r="C18" s="5" t="s">
        <v>351</v>
      </c>
    </row>
    <row r="19" spans="2:6" ht="24.75" customHeight="1">
      <c r="B19" s="3" t="s">
        <v>267</v>
      </c>
      <c r="C19" s="5" t="s">
        <v>353</v>
      </c>
      <c r="E19" s="1"/>
      <c r="F19" s="1"/>
    </row>
    <row r="20" spans="2:3" ht="12" customHeight="1">
      <c r="B20" s="1"/>
      <c r="C20" s="5"/>
    </row>
    <row r="21" spans="2:6" ht="12" customHeight="1">
      <c r="B21" s="1"/>
      <c r="C21" s="1" t="s">
        <v>403</v>
      </c>
      <c r="F21" s="1"/>
    </row>
    <row r="22" spans="2:6" ht="12">
      <c r="B22" s="1"/>
      <c r="C22" s="1" t="s">
        <v>248</v>
      </c>
      <c r="E22" s="1"/>
      <c r="F22" s="1"/>
    </row>
    <row r="23" spans="1:6" ht="12">
      <c r="A23" s="1"/>
      <c r="B23" s="1"/>
      <c r="C23" s="1"/>
      <c r="D23" s="1"/>
      <c r="E23" s="1"/>
      <c r="F23" s="1"/>
    </row>
    <row r="24" spans="1:4" ht="12">
      <c r="A24" s="1"/>
      <c r="B24" s="1"/>
      <c r="C24" s="1"/>
      <c r="D24" s="1"/>
    </row>
    <row r="25" spans="2:4" ht="12">
      <c r="B25" s="1" t="s">
        <v>315</v>
      </c>
      <c r="C25" s="1" t="s">
        <v>1366</v>
      </c>
      <c r="D25" s="1"/>
    </row>
    <row r="26" ht="12">
      <c r="C26" s="6"/>
    </row>
    <row r="27" ht="12">
      <c r="B27" s="2" t="s">
        <v>326</v>
      </c>
    </row>
    <row r="28" spans="2:3" ht="12">
      <c r="B28" s="2">
        <v>1</v>
      </c>
      <c r="C28" s="6" t="s">
        <v>199</v>
      </c>
    </row>
    <row r="29" spans="2:3" ht="12">
      <c r="B29" s="2">
        <v>2</v>
      </c>
      <c r="C29" s="2" t="s">
        <v>202</v>
      </c>
    </row>
    <row r="30" spans="2:3" ht="12">
      <c r="B30" s="2">
        <v>3</v>
      </c>
      <c r="C30" s="2" t="s">
        <v>208</v>
      </c>
    </row>
    <row r="32" ht="12">
      <c r="B32" s="2" t="s">
        <v>327</v>
      </c>
    </row>
    <row r="33" spans="2:3" ht="12">
      <c r="B33" s="2">
        <v>4</v>
      </c>
      <c r="C33" s="2" t="s">
        <v>482</v>
      </c>
    </row>
    <row r="35" ht="12">
      <c r="B35" s="2" t="s">
        <v>328</v>
      </c>
    </row>
    <row r="36" spans="2:3" ht="12">
      <c r="B36" s="2">
        <v>5</v>
      </c>
      <c r="C36" s="2" t="s">
        <v>490</v>
      </c>
    </row>
    <row r="37" spans="2:3" ht="12">
      <c r="B37" s="2">
        <v>6</v>
      </c>
      <c r="C37" s="8" t="s">
        <v>487</v>
      </c>
    </row>
    <row r="38" spans="2:3" ht="12">
      <c r="B38" s="2">
        <v>7</v>
      </c>
      <c r="C38" s="2" t="s">
        <v>500</v>
      </c>
    </row>
    <row r="39" spans="2:3" ht="12">
      <c r="B39" s="2">
        <v>8</v>
      </c>
      <c r="C39" s="2" t="s">
        <v>1365</v>
      </c>
    </row>
    <row r="40" ht="12">
      <c r="C40" s="8"/>
    </row>
    <row r="41" ht="12">
      <c r="B41" s="2" t="s">
        <v>329</v>
      </c>
    </row>
    <row r="42" spans="2:3" ht="12">
      <c r="B42" s="2">
        <v>9</v>
      </c>
      <c r="C42" s="6" t="s">
        <v>178</v>
      </c>
    </row>
    <row r="43" ht="12">
      <c r="C43" s="6"/>
    </row>
    <row r="44" ht="12">
      <c r="B44" s="2" t="s">
        <v>330</v>
      </c>
    </row>
    <row r="45" spans="2:3" ht="24" customHeight="1">
      <c r="B45" s="2">
        <v>10</v>
      </c>
      <c r="C45" s="7" t="s">
        <v>517</v>
      </c>
    </row>
    <row r="46" spans="2:3" ht="12">
      <c r="B46" s="2">
        <v>11</v>
      </c>
      <c r="C46" s="2" t="s">
        <v>520</v>
      </c>
    </row>
    <row r="47" ht="12">
      <c r="C47" s="6"/>
    </row>
    <row r="48" ht="12">
      <c r="B48" s="2" t="s">
        <v>313</v>
      </c>
    </row>
    <row r="49" spans="2:3" ht="24" customHeight="1">
      <c r="B49" s="2">
        <v>12</v>
      </c>
      <c r="C49" s="7" t="s">
        <v>2</v>
      </c>
    </row>
    <row r="50" spans="2:3" ht="24">
      <c r="B50" s="2">
        <v>13</v>
      </c>
      <c r="C50" s="9" t="s">
        <v>104</v>
      </c>
    </row>
    <row r="52" ht="12">
      <c r="B52" s="2" t="s">
        <v>331</v>
      </c>
    </row>
    <row r="53" spans="2:3" ht="12">
      <c r="B53" s="2">
        <v>14</v>
      </c>
      <c r="C53" s="2" t="s">
        <v>216</v>
      </c>
    </row>
    <row r="55" ht="12">
      <c r="B55" s="2" t="s">
        <v>228</v>
      </c>
    </row>
    <row r="56" spans="2:3" ht="12">
      <c r="B56" s="2">
        <v>15</v>
      </c>
      <c r="C56" s="2" t="s">
        <v>16</v>
      </c>
    </row>
    <row r="57" ht="12">
      <c r="C57" s="2" t="s">
        <v>595</v>
      </c>
    </row>
    <row r="58" spans="2:3" ht="12">
      <c r="B58" s="2">
        <v>16</v>
      </c>
      <c r="C58" s="2" t="s">
        <v>225</v>
      </c>
    </row>
    <row r="60" ht="12">
      <c r="B60" s="2" t="s">
        <v>227</v>
      </c>
    </row>
    <row r="61" ht="12">
      <c r="C61" s="2" t="s">
        <v>608</v>
      </c>
    </row>
    <row r="62" spans="2:3" ht="12">
      <c r="B62" s="2">
        <v>17</v>
      </c>
      <c r="C62" s="2" t="s">
        <v>609</v>
      </c>
    </row>
    <row r="64" ht="12">
      <c r="B64" s="2" t="s">
        <v>238</v>
      </c>
    </row>
    <row r="65" spans="2:3" ht="12">
      <c r="B65" s="2">
        <v>18</v>
      </c>
      <c r="C65" s="2" t="s">
        <v>252</v>
      </c>
    </row>
    <row r="66" spans="2:3" ht="12">
      <c r="B66" s="2">
        <v>19</v>
      </c>
      <c r="C66" s="2" t="s">
        <v>611</v>
      </c>
    </row>
    <row r="68" ht="12">
      <c r="B68" s="2" t="s">
        <v>333</v>
      </c>
    </row>
    <row r="69" spans="2:3" ht="12">
      <c r="B69" s="2">
        <v>20</v>
      </c>
      <c r="C69" s="2" t="s">
        <v>303</v>
      </c>
    </row>
    <row r="70" spans="2:3" ht="12">
      <c r="B70" s="2">
        <v>21</v>
      </c>
      <c r="C70" s="2" t="s">
        <v>88</v>
      </c>
    </row>
    <row r="71" spans="2:3" ht="12">
      <c r="B71" s="2">
        <v>22</v>
      </c>
      <c r="C71" s="2" t="s">
        <v>89</v>
      </c>
    </row>
    <row r="73" ht="12">
      <c r="B73" s="2" t="s">
        <v>311</v>
      </c>
    </row>
    <row r="74" ht="12">
      <c r="C74" s="2" t="s">
        <v>95</v>
      </c>
    </row>
    <row r="75" spans="2:3" ht="12">
      <c r="B75" s="2">
        <v>23</v>
      </c>
      <c r="C75" s="2" t="s">
        <v>305</v>
      </c>
    </row>
    <row r="76" spans="2:3" ht="12">
      <c r="B76" s="2">
        <v>24</v>
      </c>
      <c r="C76" s="2" t="s">
        <v>96</v>
      </c>
    </row>
    <row r="78" ht="12">
      <c r="B78" s="2" t="s">
        <v>253</v>
      </c>
    </row>
    <row r="79" spans="2:3" ht="11.25" customHeight="1">
      <c r="B79" s="2">
        <v>25</v>
      </c>
      <c r="C79" s="2" t="s">
        <v>1333</v>
      </c>
    </row>
    <row r="81" ht="12">
      <c r="B81" s="2" t="s">
        <v>285</v>
      </c>
    </row>
    <row r="82" spans="2:3" ht="12">
      <c r="B82" s="2">
        <v>26</v>
      </c>
      <c r="C82" s="2" t="s">
        <v>404</v>
      </c>
    </row>
    <row r="83" spans="2:3" ht="12">
      <c r="B83" s="2">
        <v>27</v>
      </c>
      <c r="C83" s="2" t="s">
        <v>1344</v>
      </c>
    </row>
    <row r="85" ht="12">
      <c r="B85" s="2" t="s">
        <v>312</v>
      </c>
    </row>
    <row r="86" ht="12">
      <c r="C86" s="2" t="s">
        <v>1360</v>
      </c>
    </row>
    <row r="87" spans="2:3" ht="12">
      <c r="B87" s="2">
        <v>28</v>
      </c>
      <c r="C87" s="2" t="s">
        <v>297</v>
      </c>
    </row>
    <row r="88" spans="2:3" ht="12">
      <c r="B88" s="2">
        <v>29</v>
      </c>
      <c r="C88" s="10" t="s">
        <v>1355</v>
      </c>
    </row>
    <row r="90" ht="12">
      <c r="B90" s="2" t="s">
        <v>301</v>
      </c>
    </row>
    <row r="91" spans="2:3" ht="12">
      <c r="B91" s="2">
        <v>30</v>
      </c>
      <c r="C91" s="2" t="s">
        <v>446</v>
      </c>
    </row>
    <row r="92" spans="2:3" ht="12">
      <c r="B92" s="2">
        <v>31</v>
      </c>
      <c r="C92" s="2" t="s">
        <v>360</v>
      </c>
    </row>
    <row r="94" ht="12">
      <c r="B94" s="2" t="s">
        <v>215</v>
      </c>
    </row>
    <row r="95" spans="2:3" ht="12">
      <c r="B95" s="2">
        <v>32</v>
      </c>
      <c r="C95" s="2" t="s">
        <v>362</v>
      </c>
    </row>
    <row r="96" spans="2:3" ht="12">
      <c r="B96" s="2">
        <v>33</v>
      </c>
      <c r="C96" s="2" t="s">
        <v>375</v>
      </c>
    </row>
    <row r="98" ht="12">
      <c r="B98" s="2" t="s">
        <v>338</v>
      </c>
    </row>
    <row r="99" ht="12">
      <c r="C99" s="2" t="s">
        <v>339</v>
      </c>
    </row>
    <row r="100" spans="2:3" ht="12">
      <c r="B100" s="2">
        <v>34</v>
      </c>
      <c r="C100" s="2" t="s">
        <v>389</v>
      </c>
    </row>
    <row r="102" ht="12">
      <c r="B102" s="2" t="s">
        <v>417</v>
      </c>
    </row>
    <row r="103" ht="12">
      <c r="C103" s="2" t="s">
        <v>418</v>
      </c>
    </row>
    <row r="104" spans="2:3" ht="12">
      <c r="B104" s="2">
        <v>35</v>
      </c>
      <c r="C104" s="2" t="s">
        <v>394</v>
      </c>
    </row>
    <row r="105" ht="12">
      <c r="C105" s="2" t="s">
        <v>399</v>
      </c>
    </row>
    <row r="106" spans="2:3" ht="12">
      <c r="B106" s="2">
        <v>36</v>
      </c>
      <c r="C106" s="2" t="s">
        <v>425</v>
      </c>
    </row>
  </sheetData>
  <printOptions/>
  <pageMargins left="0.75" right="0.75" top="1" bottom="1" header="0.512" footer="0.512"/>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T68"/>
  <sheetViews>
    <sheetView workbookViewId="0" topLeftCell="A1">
      <selection activeCell="A1" sqref="A1"/>
    </sheetView>
  </sheetViews>
  <sheetFormatPr defaultColWidth="9.00390625" defaultRowHeight="13.5"/>
  <cols>
    <col min="1" max="1" width="12.125" style="20" customWidth="1"/>
    <col min="2" max="3" width="10.125" style="20" bestFit="1" customWidth="1"/>
    <col min="4" max="5" width="8.625" style="20" customWidth="1"/>
    <col min="6" max="7" width="10.125" style="20" bestFit="1" customWidth="1"/>
    <col min="8" max="8" width="12.125" style="20" bestFit="1" customWidth="1"/>
    <col min="9" max="13" width="10.125" style="20" bestFit="1" customWidth="1"/>
    <col min="14" max="14" width="9.125" style="20" customWidth="1"/>
    <col min="15" max="15" width="10.125" style="20" bestFit="1" customWidth="1"/>
    <col min="16" max="16" width="9.125" style="20" customWidth="1"/>
    <col min="17" max="17" width="10.125" style="20" bestFit="1" customWidth="1"/>
    <col min="18" max="18" width="10.00390625" style="20" customWidth="1"/>
    <col min="19" max="19" width="11.25390625" style="20" customWidth="1"/>
    <col min="20" max="20" width="9.50390625" style="20" customWidth="1"/>
    <col min="21" max="16384" width="9.00390625" style="20" customWidth="1"/>
  </cols>
  <sheetData>
    <row r="1" ht="14.25">
      <c r="A1" s="353" t="s">
        <v>1580</v>
      </c>
    </row>
    <row r="2" spans="1:20" s="37" customFormat="1" ht="12.75" thickBot="1">
      <c r="A2" s="354"/>
      <c r="B2" s="354"/>
      <c r="C2" s="354"/>
      <c r="D2" s="354"/>
      <c r="E2" s="354"/>
      <c r="F2" s="354"/>
      <c r="G2" s="354"/>
      <c r="H2" s="354"/>
      <c r="I2" s="354"/>
      <c r="J2" s="354"/>
      <c r="K2" s="354"/>
      <c r="L2" s="354"/>
      <c r="M2" s="354"/>
      <c r="N2" s="354"/>
      <c r="O2" s="354"/>
      <c r="P2" s="354"/>
      <c r="Q2" s="354"/>
      <c r="R2" s="354"/>
      <c r="S2" s="355"/>
      <c r="T2" s="356" t="s">
        <v>1561</v>
      </c>
    </row>
    <row r="3" spans="1:20" ht="15" customHeight="1" thickTop="1">
      <c r="A3" s="1339" t="s">
        <v>1419</v>
      </c>
      <c r="B3" s="1352" t="s">
        <v>1562</v>
      </c>
      <c r="C3" s="1353"/>
      <c r="D3" s="1353"/>
      <c r="E3" s="1353"/>
      <c r="F3" s="1354"/>
      <c r="G3" s="1345" t="s">
        <v>1563</v>
      </c>
      <c r="H3" s="1348"/>
      <c r="I3" s="1348"/>
      <c r="J3" s="1348"/>
      <c r="K3" s="1349"/>
      <c r="L3" s="1345" t="s">
        <v>1563</v>
      </c>
      <c r="M3" s="1346"/>
      <c r="N3" s="1346"/>
      <c r="O3" s="1346"/>
      <c r="P3" s="1346"/>
      <c r="Q3" s="1346"/>
      <c r="R3" s="1346"/>
      <c r="S3" s="1347"/>
      <c r="T3" s="1336" t="s">
        <v>1564</v>
      </c>
    </row>
    <row r="4" spans="1:20" ht="15" customHeight="1">
      <c r="A4" s="1339"/>
      <c r="B4" s="1345"/>
      <c r="C4" s="1348"/>
      <c r="D4" s="1348"/>
      <c r="E4" s="1348"/>
      <c r="F4" s="1349"/>
      <c r="G4" s="1334" t="s">
        <v>1557</v>
      </c>
      <c r="H4" s="1340" t="s">
        <v>1565</v>
      </c>
      <c r="I4" s="1343"/>
      <c r="J4" s="1343"/>
      <c r="K4" s="1344"/>
      <c r="L4" s="1340" t="s">
        <v>1565</v>
      </c>
      <c r="M4" s="1341"/>
      <c r="N4" s="1341"/>
      <c r="O4" s="1341"/>
      <c r="P4" s="1341"/>
      <c r="Q4" s="1342"/>
      <c r="R4" s="1334" t="s">
        <v>1566</v>
      </c>
      <c r="S4" s="1338" t="s">
        <v>1567</v>
      </c>
      <c r="T4" s="1336"/>
    </row>
    <row r="5" spans="1:20" ht="15" customHeight="1">
      <c r="A5" s="1339"/>
      <c r="B5" s="1334" t="s">
        <v>1557</v>
      </c>
      <c r="C5" s="1334" t="s">
        <v>1568</v>
      </c>
      <c r="D5" s="357" t="s">
        <v>1569</v>
      </c>
      <c r="E5" s="1334" t="s">
        <v>1570</v>
      </c>
      <c r="F5" s="1334" t="s">
        <v>1571</v>
      </c>
      <c r="G5" s="1339"/>
      <c r="H5" s="1334" t="s">
        <v>1557</v>
      </c>
      <c r="I5" s="358" t="s">
        <v>1572</v>
      </c>
      <c r="J5" s="1350" t="s">
        <v>1573</v>
      </c>
      <c r="K5" s="1351"/>
      <c r="L5" s="1340" t="s">
        <v>1574</v>
      </c>
      <c r="M5" s="1343"/>
      <c r="N5" s="1344"/>
      <c r="O5" s="1340" t="s">
        <v>1575</v>
      </c>
      <c r="P5" s="1341"/>
      <c r="Q5" s="1342"/>
      <c r="R5" s="1339"/>
      <c r="S5" s="1336"/>
      <c r="T5" s="1336"/>
    </row>
    <row r="6" spans="1:20" ht="15" customHeight="1">
      <c r="A6" s="1335"/>
      <c r="B6" s="1335"/>
      <c r="C6" s="1335"/>
      <c r="D6" s="359" t="s">
        <v>1576</v>
      </c>
      <c r="E6" s="1335"/>
      <c r="F6" s="1335"/>
      <c r="G6" s="1335"/>
      <c r="H6" s="1335"/>
      <c r="I6" s="145" t="s">
        <v>1557</v>
      </c>
      <c r="J6" s="145" t="s">
        <v>1577</v>
      </c>
      <c r="K6" s="145" t="s">
        <v>1578</v>
      </c>
      <c r="L6" s="145" t="s">
        <v>1557</v>
      </c>
      <c r="M6" s="145" t="s">
        <v>1577</v>
      </c>
      <c r="N6" s="145" t="s">
        <v>1578</v>
      </c>
      <c r="O6" s="145" t="s">
        <v>1557</v>
      </c>
      <c r="P6" s="145" t="s">
        <v>1577</v>
      </c>
      <c r="Q6" s="145" t="s">
        <v>1578</v>
      </c>
      <c r="R6" s="1335"/>
      <c r="S6" s="1337"/>
      <c r="T6" s="1337"/>
    </row>
    <row r="7" spans="1:20" ht="8.25" customHeight="1">
      <c r="A7" s="360"/>
      <c r="B7" s="361"/>
      <c r="C7" s="28"/>
      <c r="D7" s="28"/>
      <c r="E7" s="28"/>
      <c r="F7" s="28"/>
      <c r="G7" s="28"/>
      <c r="H7" s="28"/>
      <c r="I7" s="28"/>
      <c r="J7" s="28"/>
      <c r="K7" s="28"/>
      <c r="L7" s="28"/>
      <c r="M7" s="28"/>
      <c r="N7" s="28"/>
      <c r="O7" s="28"/>
      <c r="P7" s="28"/>
      <c r="Q7" s="362"/>
      <c r="R7" s="28"/>
      <c r="S7" s="363"/>
      <c r="T7" s="29"/>
    </row>
    <row r="8" spans="1:20" s="37" customFormat="1" ht="19.5" customHeight="1">
      <c r="A8" s="24" t="s">
        <v>1367</v>
      </c>
      <c r="B8" s="364">
        <f aca="true" t="shared" si="0" ref="B8:T8">SUM(B18:B67)</f>
        <v>648465</v>
      </c>
      <c r="C8" s="365">
        <f t="shared" si="0"/>
        <v>339560</v>
      </c>
      <c r="D8" s="365">
        <f t="shared" si="0"/>
        <v>6516</v>
      </c>
      <c r="E8" s="365">
        <f t="shared" si="0"/>
        <v>39206</v>
      </c>
      <c r="F8" s="365">
        <f t="shared" si="0"/>
        <v>263183</v>
      </c>
      <c r="G8" s="81">
        <f t="shared" si="0"/>
        <v>645002</v>
      </c>
      <c r="H8" s="81">
        <f t="shared" si="0"/>
        <v>644166</v>
      </c>
      <c r="I8" s="81">
        <f t="shared" si="0"/>
        <v>625454</v>
      </c>
      <c r="J8" s="365">
        <f t="shared" si="0"/>
        <v>189141</v>
      </c>
      <c r="K8" s="365">
        <f t="shared" si="0"/>
        <v>436313</v>
      </c>
      <c r="L8" s="365">
        <f t="shared" si="0"/>
        <v>171449</v>
      </c>
      <c r="M8" s="365">
        <f t="shared" si="0"/>
        <v>170669</v>
      </c>
      <c r="N8" s="365">
        <f t="shared" si="0"/>
        <v>780</v>
      </c>
      <c r="O8" s="365">
        <f t="shared" si="0"/>
        <v>454005</v>
      </c>
      <c r="P8" s="365">
        <f t="shared" si="0"/>
        <v>18472</v>
      </c>
      <c r="Q8" s="365">
        <f t="shared" si="0"/>
        <v>435533</v>
      </c>
      <c r="R8" s="365">
        <f t="shared" si="0"/>
        <v>18712</v>
      </c>
      <c r="S8" s="365">
        <f t="shared" si="0"/>
        <v>836</v>
      </c>
      <c r="T8" s="366">
        <f t="shared" si="0"/>
        <v>3463</v>
      </c>
    </row>
    <row r="9" spans="1:20" s="37" customFormat="1" ht="7.5" customHeight="1">
      <c r="A9" s="24"/>
      <c r="B9" s="364"/>
      <c r="C9" s="365"/>
      <c r="D9" s="365"/>
      <c r="E9" s="365"/>
      <c r="F9" s="365"/>
      <c r="G9" s="81"/>
      <c r="H9" s="81"/>
      <c r="I9" s="81"/>
      <c r="J9" s="365"/>
      <c r="K9" s="365"/>
      <c r="L9" s="365"/>
      <c r="M9" s="365"/>
      <c r="N9" s="365"/>
      <c r="O9" s="365"/>
      <c r="P9" s="365"/>
      <c r="Q9" s="365"/>
      <c r="R9" s="365"/>
      <c r="S9" s="365"/>
      <c r="T9" s="366"/>
    </row>
    <row r="10" spans="1:20" s="37" customFormat="1" ht="11.25">
      <c r="A10" s="24" t="s">
        <v>1446</v>
      </c>
      <c r="B10" s="364">
        <f aca="true" t="shared" si="1" ref="B10:T10">SUM(B18:B32)</f>
        <v>190190</v>
      </c>
      <c r="C10" s="365">
        <f t="shared" si="1"/>
        <v>67520</v>
      </c>
      <c r="D10" s="365">
        <f t="shared" si="1"/>
        <v>2287</v>
      </c>
      <c r="E10" s="365">
        <f t="shared" si="1"/>
        <v>12147</v>
      </c>
      <c r="F10" s="365">
        <f t="shared" si="1"/>
        <v>108236</v>
      </c>
      <c r="G10" s="365">
        <f t="shared" si="1"/>
        <v>189340</v>
      </c>
      <c r="H10" s="365">
        <f t="shared" si="1"/>
        <v>189262</v>
      </c>
      <c r="I10" s="365">
        <f t="shared" si="1"/>
        <v>183990</v>
      </c>
      <c r="J10" s="365">
        <f t="shared" si="1"/>
        <v>59000</v>
      </c>
      <c r="K10" s="365">
        <f t="shared" si="1"/>
        <v>124990</v>
      </c>
      <c r="L10" s="365">
        <f t="shared" si="1"/>
        <v>50330</v>
      </c>
      <c r="M10" s="365">
        <f t="shared" si="1"/>
        <v>49988</v>
      </c>
      <c r="N10" s="365">
        <f t="shared" si="1"/>
        <v>342</v>
      </c>
      <c r="O10" s="365">
        <f t="shared" si="1"/>
        <v>133660</v>
      </c>
      <c r="P10" s="365">
        <f t="shared" si="1"/>
        <v>9012</v>
      </c>
      <c r="Q10" s="365">
        <f t="shared" si="1"/>
        <v>124648</v>
      </c>
      <c r="R10" s="365">
        <f t="shared" si="1"/>
        <v>5272</v>
      </c>
      <c r="S10" s="365">
        <f t="shared" si="1"/>
        <v>78</v>
      </c>
      <c r="T10" s="366">
        <f t="shared" si="1"/>
        <v>850</v>
      </c>
    </row>
    <row r="11" spans="1:20" s="37" customFormat="1" ht="11.25">
      <c r="A11" s="24" t="s">
        <v>1501</v>
      </c>
      <c r="B11" s="364">
        <f aca="true" t="shared" si="2" ref="B11:T11">SUM(B34:B67)</f>
        <v>458275</v>
      </c>
      <c r="C11" s="365">
        <f t="shared" si="2"/>
        <v>272040</v>
      </c>
      <c r="D11" s="365">
        <f t="shared" si="2"/>
        <v>4229</v>
      </c>
      <c r="E11" s="365">
        <f t="shared" si="2"/>
        <v>27059</v>
      </c>
      <c r="F11" s="365">
        <f t="shared" si="2"/>
        <v>154947</v>
      </c>
      <c r="G11" s="365">
        <f t="shared" si="2"/>
        <v>455662</v>
      </c>
      <c r="H11" s="365">
        <f t="shared" si="2"/>
        <v>454904</v>
      </c>
      <c r="I11" s="365">
        <f t="shared" si="2"/>
        <v>441464</v>
      </c>
      <c r="J11" s="365">
        <f t="shared" si="2"/>
        <v>130141</v>
      </c>
      <c r="K11" s="365">
        <f t="shared" si="2"/>
        <v>311323</v>
      </c>
      <c r="L11" s="365">
        <f t="shared" si="2"/>
        <v>121119</v>
      </c>
      <c r="M11" s="365">
        <f t="shared" si="2"/>
        <v>120681</v>
      </c>
      <c r="N11" s="365">
        <f t="shared" si="2"/>
        <v>438</v>
      </c>
      <c r="O11" s="365">
        <f t="shared" si="2"/>
        <v>320345</v>
      </c>
      <c r="P11" s="365">
        <f t="shared" si="2"/>
        <v>9460</v>
      </c>
      <c r="Q11" s="365">
        <f t="shared" si="2"/>
        <v>310885</v>
      </c>
      <c r="R11" s="365">
        <f t="shared" si="2"/>
        <v>13440</v>
      </c>
      <c r="S11" s="365">
        <f t="shared" si="2"/>
        <v>758</v>
      </c>
      <c r="T11" s="366">
        <f t="shared" si="2"/>
        <v>2613</v>
      </c>
    </row>
    <row r="12" spans="1:20" s="37" customFormat="1" ht="6.75" customHeight="1">
      <c r="A12" s="24"/>
      <c r="B12" s="364"/>
      <c r="C12" s="365"/>
      <c r="D12" s="365"/>
      <c r="E12" s="365"/>
      <c r="F12" s="365"/>
      <c r="G12" s="81"/>
      <c r="H12" s="81"/>
      <c r="I12" s="81"/>
      <c r="J12" s="365"/>
      <c r="K12" s="365"/>
      <c r="L12" s="365"/>
      <c r="M12" s="365"/>
      <c r="N12" s="365"/>
      <c r="O12" s="365"/>
      <c r="P12" s="365"/>
      <c r="Q12" s="365"/>
      <c r="R12" s="365"/>
      <c r="S12" s="365"/>
      <c r="T12" s="366"/>
    </row>
    <row r="13" spans="1:20" s="37" customFormat="1" ht="13.5" customHeight="1">
      <c r="A13" s="24" t="s">
        <v>1374</v>
      </c>
      <c r="B13" s="364">
        <f aca="true" t="shared" si="3" ref="B13:T13">B18+B24+B25+B26+B29+B30+B31+B34+B35+B36+B37+B38+B39+B40</f>
        <v>167353</v>
      </c>
      <c r="C13" s="365">
        <f t="shared" si="3"/>
        <v>73541</v>
      </c>
      <c r="D13" s="365">
        <f t="shared" si="3"/>
        <v>1355</v>
      </c>
      <c r="E13" s="365">
        <f t="shared" si="3"/>
        <v>9219</v>
      </c>
      <c r="F13" s="365">
        <f t="shared" si="3"/>
        <v>83238</v>
      </c>
      <c r="G13" s="81">
        <f t="shared" si="3"/>
        <v>167243</v>
      </c>
      <c r="H13" s="81">
        <f t="shared" si="3"/>
        <v>167243</v>
      </c>
      <c r="I13" s="81">
        <f t="shared" si="3"/>
        <v>163347</v>
      </c>
      <c r="J13" s="365">
        <f t="shared" si="3"/>
        <v>47685</v>
      </c>
      <c r="K13" s="365">
        <f t="shared" si="3"/>
        <v>115662</v>
      </c>
      <c r="L13" s="365">
        <f t="shared" si="3"/>
        <v>42597</v>
      </c>
      <c r="M13" s="365">
        <f t="shared" si="3"/>
        <v>42319</v>
      </c>
      <c r="N13" s="365">
        <f t="shared" si="3"/>
        <v>278</v>
      </c>
      <c r="O13" s="365">
        <f t="shared" si="3"/>
        <v>120750</v>
      </c>
      <c r="P13" s="365">
        <f t="shared" si="3"/>
        <v>5366</v>
      </c>
      <c r="Q13" s="365">
        <f t="shared" si="3"/>
        <v>115384</v>
      </c>
      <c r="R13" s="365">
        <f t="shared" si="3"/>
        <v>3896</v>
      </c>
      <c r="S13" s="365">
        <f t="shared" si="3"/>
        <v>0</v>
      </c>
      <c r="T13" s="366">
        <f t="shared" si="3"/>
        <v>110</v>
      </c>
    </row>
    <row r="14" spans="1:20" s="37" customFormat="1" ht="13.5" customHeight="1">
      <c r="A14" s="24" t="s">
        <v>1376</v>
      </c>
      <c r="B14" s="364">
        <f aca="true" t="shared" si="4" ref="B14:T14">B23+B42+B43+B44+B45+B46+B47+B48</f>
        <v>141883</v>
      </c>
      <c r="C14" s="365">
        <f t="shared" si="4"/>
        <v>105410</v>
      </c>
      <c r="D14" s="365">
        <f t="shared" si="4"/>
        <v>0</v>
      </c>
      <c r="E14" s="365">
        <f t="shared" si="4"/>
        <v>3490</v>
      </c>
      <c r="F14" s="365">
        <f t="shared" si="4"/>
        <v>32983</v>
      </c>
      <c r="G14" s="81">
        <f t="shared" si="4"/>
        <v>139988</v>
      </c>
      <c r="H14" s="81">
        <f t="shared" si="4"/>
        <v>139317</v>
      </c>
      <c r="I14" s="81">
        <f t="shared" si="4"/>
        <v>136257</v>
      </c>
      <c r="J14" s="365">
        <f t="shared" si="4"/>
        <v>46742</v>
      </c>
      <c r="K14" s="365">
        <f t="shared" si="4"/>
        <v>89515</v>
      </c>
      <c r="L14" s="365">
        <f t="shared" si="4"/>
        <v>44376</v>
      </c>
      <c r="M14" s="365">
        <f t="shared" si="4"/>
        <v>44236</v>
      </c>
      <c r="N14" s="365">
        <f t="shared" si="4"/>
        <v>140</v>
      </c>
      <c r="O14" s="365">
        <f t="shared" si="4"/>
        <v>91881</v>
      </c>
      <c r="P14" s="365">
        <f t="shared" si="4"/>
        <v>2506</v>
      </c>
      <c r="Q14" s="365">
        <f t="shared" si="4"/>
        <v>89375</v>
      </c>
      <c r="R14" s="365">
        <f t="shared" si="4"/>
        <v>3060</v>
      </c>
      <c r="S14" s="365">
        <f t="shared" si="4"/>
        <v>671</v>
      </c>
      <c r="T14" s="366">
        <f t="shared" si="4"/>
        <v>1895</v>
      </c>
    </row>
    <row r="15" spans="1:20" s="37" customFormat="1" ht="13.5" customHeight="1">
      <c r="A15" s="24" t="s">
        <v>1378</v>
      </c>
      <c r="B15" s="364">
        <f aca="true" t="shared" si="5" ref="B15:T15">B19+B28+B32+B50+B51+B52+B53+B54</f>
        <v>187733</v>
      </c>
      <c r="C15" s="365">
        <f t="shared" si="5"/>
        <v>75649</v>
      </c>
      <c r="D15" s="365">
        <f t="shared" si="5"/>
        <v>4451</v>
      </c>
      <c r="E15" s="365">
        <f t="shared" si="5"/>
        <v>19982</v>
      </c>
      <c r="F15" s="365">
        <f t="shared" si="5"/>
        <v>87651</v>
      </c>
      <c r="G15" s="81">
        <f t="shared" si="5"/>
        <v>186476</v>
      </c>
      <c r="H15" s="81">
        <f t="shared" si="5"/>
        <v>186323</v>
      </c>
      <c r="I15" s="81">
        <f t="shared" si="5"/>
        <v>181360</v>
      </c>
      <c r="J15" s="365">
        <f t="shared" si="5"/>
        <v>46166</v>
      </c>
      <c r="K15" s="365">
        <f t="shared" si="5"/>
        <v>135194</v>
      </c>
      <c r="L15" s="365">
        <f t="shared" si="5"/>
        <v>36973</v>
      </c>
      <c r="M15" s="365">
        <f t="shared" si="5"/>
        <v>36817</v>
      </c>
      <c r="N15" s="365">
        <f t="shared" si="5"/>
        <v>156</v>
      </c>
      <c r="O15" s="365">
        <f t="shared" si="5"/>
        <v>144387</v>
      </c>
      <c r="P15" s="365">
        <f t="shared" si="5"/>
        <v>9349</v>
      </c>
      <c r="Q15" s="365">
        <f t="shared" si="5"/>
        <v>135038</v>
      </c>
      <c r="R15" s="365">
        <f t="shared" si="5"/>
        <v>4963</v>
      </c>
      <c r="S15" s="365">
        <f t="shared" si="5"/>
        <v>153</v>
      </c>
      <c r="T15" s="366">
        <f t="shared" si="5"/>
        <v>1257</v>
      </c>
    </row>
    <row r="16" spans="1:20" s="37" customFormat="1" ht="13.5" customHeight="1">
      <c r="A16" s="24" t="s">
        <v>1380</v>
      </c>
      <c r="B16" s="364">
        <f aca="true" t="shared" si="6" ref="B16:T16">B20+B21+B56+B57+B58+B59+B60+B61+B62+B63+B64+B65+B66+B67</f>
        <v>151496</v>
      </c>
      <c r="C16" s="365">
        <f t="shared" si="6"/>
        <v>84960</v>
      </c>
      <c r="D16" s="365">
        <f t="shared" si="6"/>
        <v>710</v>
      </c>
      <c r="E16" s="365">
        <f t="shared" si="6"/>
        <v>6515</v>
      </c>
      <c r="F16" s="365">
        <f t="shared" si="6"/>
        <v>59311</v>
      </c>
      <c r="G16" s="81">
        <f t="shared" si="6"/>
        <v>151295</v>
      </c>
      <c r="H16" s="81">
        <f t="shared" si="6"/>
        <v>151283</v>
      </c>
      <c r="I16" s="81">
        <f t="shared" si="6"/>
        <v>144490</v>
      </c>
      <c r="J16" s="365">
        <f t="shared" si="6"/>
        <v>48548</v>
      </c>
      <c r="K16" s="365">
        <f t="shared" si="6"/>
        <v>95942</v>
      </c>
      <c r="L16" s="365">
        <f t="shared" si="6"/>
        <v>47503</v>
      </c>
      <c r="M16" s="365">
        <f t="shared" si="6"/>
        <v>47297</v>
      </c>
      <c r="N16" s="365">
        <f t="shared" si="6"/>
        <v>206</v>
      </c>
      <c r="O16" s="365">
        <f t="shared" si="6"/>
        <v>96987</v>
      </c>
      <c r="P16" s="365">
        <f t="shared" si="6"/>
        <v>1251</v>
      </c>
      <c r="Q16" s="365">
        <f t="shared" si="6"/>
        <v>95736</v>
      </c>
      <c r="R16" s="365">
        <f t="shared" si="6"/>
        <v>6793</v>
      </c>
      <c r="S16" s="365">
        <f t="shared" si="6"/>
        <v>12</v>
      </c>
      <c r="T16" s="366">
        <f t="shared" si="6"/>
        <v>201</v>
      </c>
    </row>
    <row r="17" spans="1:20" ht="6" customHeight="1">
      <c r="A17" s="43"/>
      <c r="B17" s="367"/>
      <c r="C17" s="368"/>
      <c r="D17" s="368"/>
      <c r="E17" s="368"/>
      <c r="F17" s="368"/>
      <c r="G17" s="368"/>
      <c r="H17" s="368"/>
      <c r="I17" s="368"/>
      <c r="J17" s="368"/>
      <c r="K17" s="368"/>
      <c r="L17" s="368"/>
      <c r="M17" s="368"/>
      <c r="N17" s="368"/>
      <c r="O17" s="368"/>
      <c r="P17" s="368"/>
      <c r="Q17" s="368"/>
      <c r="R17" s="368"/>
      <c r="S17" s="368"/>
      <c r="T17" s="34"/>
    </row>
    <row r="18" spans="1:20" ht="13.5" customHeight="1">
      <c r="A18" s="43" t="s">
        <v>1383</v>
      </c>
      <c r="B18" s="367">
        <f>SUM(C18:F18)</f>
        <v>20868</v>
      </c>
      <c r="C18" s="368">
        <v>8120</v>
      </c>
      <c r="D18" s="368">
        <v>178</v>
      </c>
      <c r="E18" s="368">
        <v>1252</v>
      </c>
      <c r="F18" s="368">
        <v>11318</v>
      </c>
      <c r="G18" s="368">
        <v>20844</v>
      </c>
      <c r="H18" s="368">
        <v>20844</v>
      </c>
      <c r="I18" s="368">
        <f>J18+K18</f>
        <v>20471</v>
      </c>
      <c r="J18" s="368">
        <v>5882</v>
      </c>
      <c r="K18" s="368">
        <v>14589</v>
      </c>
      <c r="L18" s="368">
        <f>M18+N18</f>
        <v>4820</v>
      </c>
      <c r="M18" s="368">
        <v>4785</v>
      </c>
      <c r="N18" s="368">
        <v>35</v>
      </c>
      <c r="O18" s="368">
        <f>P18+Q18</f>
        <v>15651</v>
      </c>
      <c r="P18" s="368">
        <v>1097</v>
      </c>
      <c r="Q18" s="368">
        <v>14554</v>
      </c>
      <c r="R18" s="368">
        <v>373</v>
      </c>
      <c r="S18" s="368">
        <v>0</v>
      </c>
      <c r="T18" s="291">
        <v>24</v>
      </c>
    </row>
    <row r="19" spans="1:20" ht="13.5" customHeight="1">
      <c r="A19" s="43" t="s">
        <v>1384</v>
      </c>
      <c r="B19" s="367">
        <f>SUM(C19:F19)</f>
        <v>42130</v>
      </c>
      <c r="C19" s="368">
        <v>10016</v>
      </c>
      <c r="D19" s="368">
        <v>407</v>
      </c>
      <c r="E19" s="368">
        <v>2431</v>
      </c>
      <c r="F19" s="368">
        <v>29276</v>
      </c>
      <c r="G19" s="368">
        <v>41942</v>
      </c>
      <c r="H19" s="368">
        <v>41897</v>
      </c>
      <c r="I19" s="368">
        <f>J19+K19</f>
        <v>40874</v>
      </c>
      <c r="J19" s="368">
        <v>12272</v>
      </c>
      <c r="K19" s="368">
        <v>28602</v>
      </c>
      <c r="L19" s="368">
        <f>M19+N19</f>
        <v>8678</v>
      </c>
      <c r="M19" s="368">
        <v>8583</v>
      </c>
      <c r="N19" s="368">
        <v>95</v>
      </c>
      <c r="O19" s="368">
        <f>P19+Q19</f>
        <v>32196</v>
      </c>
      <c r="P19" s="368">
        <v>3689</v>
      </c>
      <c r="Q19" s="368">
        <v>28507</v>
      </c>
      <c r="R19" s="368">
        <v>1023</v>
      </c>
      <c r="S19" s="368">
        <v>45</v>
      </c>
      <c r="T19" s="291">
        <v>188</v>
      </c>
    </row>
    <row r="20" spans="1:20" ht="13.5" customHeight="1">
      <c r="A20" s="43" t="s">
        <v>1386</v>
      </c>
      <c r="B20" s="367">
        <f>SUM(C20:F20)</f>
        <v>10444</v>
      </c>
      <c r="C20" s="368">
        <v>880</v>
      </c>
      <c r="D20" s="368">
        <v>269</v>
      </c>
      <c r="E20" s="368">
        <v>837</v>
      </c>
      <c r="F20" s="368">
        <v>8458</v>
      </c>
      <c r="G20" s="368">
        <v>10444</v>
      </c>
      <c r="H20" s="368">
        <v>10444</v>
      </c>
      <c r="I20" s="368">
        <f>J20+K20</f>
        <v>9396</v>
      </c>
      <c r="J20" s="368">
        <v>5644</v>
      </c>
      <c r="K20" s="368">
        <v>3752</v>
      </c>
      <c r="L20" s="368">
        <f>M20+N20</f>
        <v>5633</v>
      </c>
      <c r="M20" s="368">
        <v>5600</v>
      </c>
      <c r="N20" s="368">
        <v>33</v>
      </c>
      <c r="O20" s="368">
        <f>P20+Q20</f>
        <v>3763</v>
      </c>
      <c r="P20" s="368">
        <v>44</v>
      </c>
      <c r="Q20" s="368">
        <v>3719</v>
      </c>
      <c r="R20" s="368">
        <v>1048</v>
      </c>
      <c r="S20" s="368">
        <v>0</v>
      </c>
      <c r="T20" s="291">
        <v>0</v>
      </c>
    </row>
    <row r="21" spans="1:20" ht="13.5" customHeight="1">
      <c r="A21" s="43" t="s">
        <v>1388</v>
      </c>
      <c r="B21" s="367">
        <f>SUM(C21:F21)</f>
        <v>2512</v>
      </c>
      <c r="C21" s="368">
        <v>535</v>
      </c>
      <c r="D21" s="368">
        <v>0</v>
      </c>
      <c r="E21" s="368">
        <v>214</v>
      </c>
      <c r="F21" s="368">
        <v>1763</v>
      </c>
      <c r="G21" s="368">
        <v>2510</v>
      </c>
      <c r="H21" s="368">
        <v>2510</v>
      </c>
      <c r="I21" s="368">
        <f>J21+K21</f>
        <v>2198</v>
      </c>
      <c r="J21" s="368">
        <v>1973</v>
      </c>
      <c r="K21" s="368">
        <v>225</v>
      </c>
      <c r="L21" s="368">
        <f>M21+N21</f>
        <v>1732</v>
      </c>
      <c r="M21" s="368">
        <v>1731</v>
      </c>
      <c r="N21" s="368">
        <v>1</v>
      </c>
      <c r="O21" s="368">
        <f>P21+Q21</f>
        <v>466</v>
      </c>
      <c r="P21" s="368">
        <v>242</v>
      </c>
      <c r="Q21" s="368">
        <v>224</v>
      </c>
      <c r="R21" s="368">
        <v>312</v>
      </c>
      <c r="S21" s="368">
        <v>0</v>
      </c>
      <c r="T21" s="291">
        <v>2</v>
      </c>
    </row>
    <row r="22" spans="1:20" ht="6" customHeight="1">
      <c r="A22" s="43"/>
      <c r="B22" s="367"/>
      <c r="C22" s="368"/>
      <c r="D22" s="368"/>
      <c r="E22" s="368"/>
      <c r="F22" s="368"/>
      <c r="G22" s="368"/>
      <c r="H22" s="368"/>
      <c r="I22" s="368"/>
      <c r="J22" s="368"/>
      <c r="K22" s="368"/>
      <c r="L22" s="368"/>
      <c r="M22" s="368"/>
      <c r="N22" s="368"/>
      <c r="O22" s="368"/>
      <c r="P22" s="368"/>
      <c r="Q22" s="368"/>
      <c r="R22" s="368"/>
      <c r="S22" s="368"/>
      <c r="T22" s="291"/>
    </row>
    <row r="23" spans="1:20" ht="13.5" customHeight="1">
      <c r="A23" s="43" t="s">
        <v>1390</v>
      </c>
      <c r="B23" s="367">
        <f>SUM(C23:F23)</f>
        <v>12791</v>
      </c>
      <c r="C23" s="368">
        <v>8072</v>
      </c>
      <c r="D23" s="368">
        <v>0</v>
      </c>
      <c r="E23" s="368">
        <v>199</v>
      </c>
      <c r="F23" s="368">
        <v>4520</v>
      </c>
      <c r="G23" s="368">
        <v>12434</v>
      </c>
      <c r="H23" s="368">
        <v>12434</v>
      </c>
      <c r="I23" s="368">
        <f>J23+K23</f>
        <v>12046</v>
      </c>
      <c r="J23" s="368">
        <v>3565</v>
      </c>
      <c r="K23" s="368">
        <v>8481</v>
      </c>
      <c r="L23" s="368">
        <f>M23+N23</f>
        <v>3353</v>
      </c>
      <c r="M23" s="368">
        <v>3349</v>
      </c>
      <c r="N23" s="368">
        <v>4</v>
      </c>
      <c r="O23" s="368">
        <f>P23+Q23</f>
        <v>8693</v>
      </c>
      <c r="P23" s="368">
        <v>216</v>
      </c>
      <c r="Q23" s="368">
        <v>8477</v>
      </c>
      <c r="R23" s="368">
        <v>388</v>
      </c>
      <c r="S23" s="368">
        <v>0</v>
      </c>
      <c r="T23" s="291">
        <v>357</v>
      </c>
    </row>
    <row r="24" spans="1:20" ht="13.5" customHeight="1">
      <c r="A24" s="43" t="s">
        <v>1392</v>
      </c>
      <c r="B24" s="367">
        <f>SUM(C24:F24)</f>
        <v>6923</v>
      </c>
      <c r="C24" s="368">
        <v>2259</v>
      </c>
      <c r="D24" s="368">
        <v>0</v>
      </c>
      <c r="E24" s="368">
        <v>1765</v>
      </c>
      <c r="F24" s="368">
        <v>2899</v>
      </c>
      <c r="G24" s="368">
        <v>6923</v>
      </c>
      <c r="H24" s="368">
        <v>6923</v>
      </c>
      <c r="I24" s="368">
        <f>J24+K24</f>
        <v>6738</v>
      </c>
      <c r="J24" s="368">
        <v>2074</v>
      </c>
      <c r="K24" s="368">
        <v>4664</v>
      </c>
      <c r="L24" s="368">
        <f>M24+N24</f>
        <v>1685</v>
      </c>
      <c r="M24" s="368">
        <v>1673</v>
      </c>
      <c r="N24" s="368">
        <v>12</v>
      </c>
      <c r="O24" s="368">
        <f>P24+Q24</f>
        <v>5053</v>
      </c>
      <c r="P24" s="368">
        <v>401</v>
      </c>
      <c r="Q24" s="368">
        <v>4652</v>
      </c>
      <c r="R24" s="368">
        <v>185</v>
      </c>
      <c r="S24" s="368">
        <v>0</v>
      </c>
      <c r="T24" s="291">
        <v>0</v>
      </c>
    </row>
    <row r="25" spans="1:20" ht="13.5" customHeight="1">
      <c r="A25" s="43" t="s">
        <v>1394</v>
      </c>
      <c r="B25" s="367">
        <f>SUM(C25:F25)</f>
        <v>16292</v>
      </c>
      <c r="C25" s="368">
        <v>4724</v>
      </c>
      <c r="D25" s="368">
        <v>595</v>
      </c>
      <c r="E25" s="368">
        <v>468</v>
      </c>
      <c r="F25" s="368">
        <v>10505</v>
      </c>
      <c r="G25" s="368">
        <v>16286</v>
      </c>
      <c r="H25" s="368">
        <v>16286</v>
      </c>
      <c r="I25" s="368">
        <f>J25+K25</f>
        <v>15883</v>
      </c>
      <c r="J25" s="368">
        <v>5945</v>
      </c>
      <c r="K25" s="368">
        <v>9938</v>
      </c>
      <c r="L25" s="368">
        <f>M25+N25</f>
        <v>5105</v>
      </c>
      <c r="M25" s="368">
        <v>5091</v>
      </c>
      <c r="N25" s="368">
        <v>14</v>
      </c>
      <c r="O25" s="368">
        <f>P25+Q25</f>
        <v>10778</v>
      </c>
      <c r="P25" s="368">
        <v>854</v>
      </c>
      <c r="Q25" s="368">
        <v>9924</v>
      </c>
      <c r="R25" s="368">
        <v>403</v>
      </c>
      <c r="S25" s="368">
        <v>0</v>
      </c>
      <c r="T25" s="291">
        <v>6</v>
      </c>
    </row>
    <row r="26" spans="1:20" ht="13.5" customHeight="1">
      <c r="A26" s="43" t="s">
        <v>1395</v>
      </c>
      <c r="B26" s="367">
        <f>SUM(C26:F26)</f>
        <v>11164</v>
      </c>
      <c r="C26" s="368">
        <v>4798</v>
      </c>
      <c r="D26" s="368">
        <v>43</v>
      </c>
      <c r="E26" s="368">
        <v>578</v>
      </c>
      <c r="F26" s="368">
        <v>5745</v>
      </c>
      <c r="G26" s="368">
        <v>11149</v>
      </c>
      <c r="H26" s="368">
        <v>11149</v>
      </c>
      <c r="I26" s="368">
        <f>J26+K26</f>
        <v>10872</v>
      </c>
      <c r="J26" s="368">
        <v>3388</v>
      </c>
      <c r="K26" s="368">
        <v>7484</v>
      </c>
      <c r="L26" s="368">
        <f>M26+N26</f>
        <v>3142</v>
      </c>
      <c r="M26" s="368">
        <v>3101</v>
      </c>
      <c r="N26" s="368">
        <v>41</v>
      </c>
      <c r="O26" s="368">
        <f>P26+Q26</f>
        <v>7730</v>
      </c>
      <c r="P26" s="368">
        <v>287</v>
      </c>
      <c r="Q26" s="368">
        <v>7443</v>
      </c>
      <c r="R26" s="368">
        <v>277</v>
      </c>
      <c r="S26" s="368">
        <v>0</v>
      </c>
      <c r="T26" s="291">
        <v>15</v>
      </c>
    </row>
    <row r="27" spans="1:20" ht="6" customHeight="1">
      <c r="A27" s="43"/>
      <c r="B27" s="367"/>
      <c r="C27" s="368"/>
      <c r="D27" s="368"/>
      <c r="E27" s="368"/>
      <c r="F27" s="368"/>
      <c r="G27" s="368"/>
      <c r="H27" s="368"/>
      <c r="I27" s="368"/>
      <c r="J27" s="368"/>
      <c r="K27" s="368"/>
      <c r="L27" s="368"/>
      <c r="M27" s="368"/>
      <c r="N27" s="368"/>
      <c r="O27" s="368"/>
      <c r="P27" s="368"/>
      <c r="Q27" s="368"/>
      <c r="R27" s="368"/>
      <c r="S27" s="368"/>
      <c r="T27" s="291"/>
    </row>
    <row r="28" spans="1:20" ht="13.5" customHeight="1">
      <c r="A28" s="43" t="s">
        <v>1398</v>
      </c>
      <c r="B28" s="367">
        <f>SUM(C28:F28)</f>
        <v>14154</v>
      </c>
      <c r="C28" s="368">
        <v>8263</v>
      </c>
      <c r="D28" s="368">
        <v>96</v>
      </c>
      <c r="E28" s="368">
        <v>158</v>
      </c>
      <c r="F28" s="368">
        <v>5637</v>
      </c>
      <c r="G28" s="368">
        <v>13901</v>
      </c>
      <c r="H28" s="368">
        <v>13901</v>
      </c>
      <c r="I28" s="368">
        <f>J28+K28</f>
        <v>13724</v>
      </c>
      <c r="J28" s="368">
        <v>2135</v>
      </c>
      <c r="K28" s="368">
        <v>11589</v>
      </c>
      <c r="L28" s="368">
        <f>M28+N28</f>
        <v>1635</v>
      </c>
      <c r="M28" s="368">
        <v>1634</v>
      </c>
      <c r="N28" s="368">
        <v>1</v>
      </c>
      <c r="O28" s="368">
        <f>P28+Q28</f>
        <v>12089</v>
      </c>
      <c r="P28" s="368">
        <v>501</v>
      </c>
      <c r="Q28" s="368">
        <v>11588</v>
      </c>
      <c r="R28" s="368">
        <v>177</v>
      </c>
      <c r="S28" s="368">
        <v>0</v>
      </c>
      <c r="T28" s="291">
        <v>253</v>
      </c>
    </row>
    <row r="29" spans="1:20" ht="13.5" customHeight="1">
      <c r="A29" s="43" t="s">
        <v>1400</v>
      </c>
      <c r="B29" s="367">
        <f>SUM(C29:F29)</f>
        <v>3900</v>
      </c>
      <c r="C29" s="368">
        <v>281</v>
      </c>
      <c r="D29" s="368">
        <v>127</v>
      </c>
      <c r="E29" s="368">
        <v>531</v>
      </c>
      <c r="F29" s="368">
        <v>2961</v>
      </c>
      <c r="G29" s="368">
        <v>3900</v>
      </c>
      <c r="H29" s="368">
        <v>3900</v>
      </c>
      <c r="I29" s="368">
        <f>J29+K29</f>
        <v>3741</v>
      </c>
      <c r="J29" s="368">
        <v>1500</v>
      </c>
      <c r="K29" s="368">
        <v>2241</v>
      </c>
      <c r="L29" s="368">
        <f>M29+N29</f>
        <v>1375</v>
      </c>
      <c r="M29" s="368">
        <v>1340</v>
      </c>
      <c r="N29" s="368">
        <v>35</v>
      </c>
      <c r="O29" s="368">
        <f>P29+Q29</f>
        <v>2366</v>
      </c>
      <c r="P29" s="368">
        <v>160</v>
      </c>
      <c r="Q29" s="368">
        <v>2206</v>
      </c>
      <c r="R29" s="368">
        <v>159</v>
      </c>
      <c r="S29" s="368">
        <v>0</v>
      </c>
      <c r="T29" s="291">
        <v>0</v>
      </c>
    </row>
    <row r="30" spans="1:20" ht="13.5" customHeight="1">
      <c r="A30" s="43" t="s">
        <v>1402</v>
      </c>
      <c r="B30" s="367">
        <f>SUM(C30:F30)</f>
        <v>13337</v>
      </c>
      <c r="C30" s="368">
        <v>3086</v>
      </c>
      <c r="D30" s="368">
        <v>225</v>
      </c>
      <c r="E30" s="368">
        <v>1362</v>
      </c>
      <c r="F30" s="368">
        <v>8664</v>
      </c>
      <c r="G30" s="368">
        <v>13337</v>
      </c>
      <c r="H30" s="368">
        <v>13337</v>
      </c>
      <c r="I30" s="368">
        <f>J30+K30</f>
        <v>13056</v>
      </c>
      <c r="J30" s="368">
        <v>2955</v>
      </c>
      <c r="K30" s="368">
        <v>10101</v>
      </c>
      <c r="L30" s="368">
        <f>M30+N30</f>
        <v>2448</v>
      </c>
      <c r="M30" s="368">
        <v>2421</v>
      </c>
      <c r="N30" s="368">
        <v>27</v>
      </c>
      <c r="O30" s="368">
        <f>P30+Q30</f>
        <v>10608</v>
      </c>
      <c r="P30" s="368">
        <v>534</v>
      </c>
      <c r="Q30" s="368">
        <v>10074</v>
      </c>
      <c r="R30" s="368">
        <v>281</v>
      </c>
      <c r="S30" s="368">
        <v>0</v>
      </c>
      <c r="T30" s="291">
        <v>0</v>
      </c>
    </row>
    <row r="31" spans="1:20" ht="13.5" customHeight="1">
      <c r="A31" s="43" t="s">
        <v>1404</v>
      </c>
      <c r="B31" s="367">
        <f>SUM(C31:F31)</f>
        <v>26163</v>
      </c>
      <c r="C31" s="368">
        <v>16087</v>
      </c>
      <c r="D31" s="368">
        <v>144</v>
      </c>
      <c r="E31" s="368">
        <v>955</v>
      </c>
      <c r="F31" s="368">
        <v>8977</v>
      </c>
      <c r="G31" s="368">
        <v>26163</v>
      </c>
      <c r="H31" s="368">
        <v>26163</v>
      </c>
      <c r="I31" s="368">
        <f>J31+K31</f>
        <v>25791</v>
      </c>
      <c r="J31" s="368">
        <v>7300</v>
      </c>
      <c r="K31" s="368">
        <v>18491</v>
      </c>
      <c r="L31" s="368">
        <f>M31+N31</f>
        <v>6998</v>
      </c>
      <c r="M31" s="368">
        <v>6983</v>
      </c>
      <c r="N31" s="368">
        <v>15</v>
      </c>
      <c r="O31" s="368">
        <f>P31+Q31</f>
        <v>18793</v>
      </c>
      <c r="P31" s="368">
        <v>317</v>
      </c>
      <c r="Q31" s="368">
        <v>18476</v>
      </c>
      <c r="R31" s="368">
        <v>372</v>
      </c>
      <c r="S31" s="368">
        <v>0</v>
      </c>
      <c r="T31" s="291">
        <v>0</v>
      </c>
    </row>
    <row r="32" spans="1:20" ht="13.5" customHeight="1">
      <c r="A32" s="43" t="s">
        <v>1406</v>
      </c>
      <c r="B32" s="367">
        <f>SUM(C32:F32)</f>
        <v>9512</v>
      </c>
      <c r="C32" s="368">
        <v>399</v>
      </c>
      <c r="D32" s="368">
        <v>203</v>
      </c>
      <c r="E32" s="368">
        <v>1397</v>
      </c>
      <c r="F32" s="368">
        <v>7513</v>
      </c>
      <c r="G32" s="368">
        <v>9507</v>
      </c>
      <c r="H32" s="368">
        <v>9474</v>
      </c>
      <c r="I32" s="368">
        <f>J32+K32</f>
        <v>9200</v>
      </c>
      <c r="J32" s="368">
        <v>4367</v>
      </c>
      <c r="K32" s="368">
        <v>4833</v>
      </c>
      <c r="L32" s="368">
        <f>M32+N32</f>
        <v>3726</v>
      </c>
      <c r="M32" s="368">
        <v>3697</v>
      </c>
      <c r="N32" s="368">
        <v>29</v>
      </c>
      <c r="O32" s="368">
        <f>P32+Q32</f>
        <v>5474</v>
      </c>
      <c r="P32" s="368">
        <v>670</v>
      </c>
      <c r="Q32" s="368">
        <v>4804</v>
      </c>
      <c r="R32" s="368">
        <v>274</v>
      </c>
      <c r="S32" s="368">
        <v>33</v>
      </c>
      <c r="T32" s="291">
        <v>5</v>
      </c>
    </row>
    <row r="33" spans="1:20" ht="6" customHeight="1">
      <c r="A33" s="43"/>
      <c r="B33" s="367"/>
      <c r="C33" s="368"/>
      <c r="D33" s="368"/>
      <c r="E33" s="368"/>
      <c r="F33" s="368"/>
      <c r="G33" s="368"/>
      <c r="H33" s="368"/>
      <c r="I33" s="368"/>
      <c r="J33" s="368"/>
      <c r="K33" s="368"/>
      <c r="L33" s="368"/>
      <c r="M33" s="368"/>
      <c r="N33" s="368"/>
      <c r="O33" s="368"/>
      <c r="P33" s="368"/>
      <c r="Q33" s="368"/>
      <c r="R33" s="368"/>
      <c r="S33" s="368"/>
      <c r="T33" s="291"/>
    </row>
    <row r="34" spans="1:20" ht="13.5" customHeight="1">
      <c r="A34" s="43" t="s">
        <v>1408</v>
      </c>
      <c r="B34" s="367">
        <f aca="true" t="shared" si="7" ref="B34:B40">SUM(C34:F34)</f>
        <v>3351</v>
      </c>
      <c r="C34" s="368">
        <v>286</v>
      </c>
      <c r="D34" s="368">
        <v>0</v>
      </c>
      <c r="E34" s="368">
        <v>406</v>
      </c>
      <c r="F34" s="368">
        <v>2659</v>
      </c>
      <c r="G34" s="368">
        <v>3300</v>
      </c>
      <c r="H34" s="368">
        <v>3300</v>
      </c>
      <c r="I34" s="368">
        <f aca="true" t="shared" si="8" ref="I34:I40">J34+K34</f>
        <v>3156</v>
      </c>
      <c r="J34" s="368">
        <v>1534</v>
      </c>
      <c r="K34" s="368">
        <v>1622</v>
      </c>
      <c r="L34" s="368">
        <f aca="true" t="shared" si="9" ref="L34:L40">M34+N34</f>
        <v>1453</v>
      </c>
      <c r="M34" s="368">
        <v>1428</v>
      </c>
      <c r="N34" s="368">
        <v>25</v>
      </c>
      <c r="O34" s="368">
        <f aca="true" t="shared" si="10" ref="O34:O40">P34+Q34</f>
        <v>1703</v>
      </c>
      <c r="P34" s="368">
        <v>106</v>
      </c>
      <c r="Q34" s="368">
        <v>1597</v>
      </c>
      <c r="R34" s="368">
        <v>144</v>
      </c>
      <c r="S34" s="368">
        <v>0</v>
      </c>
      <c r="T34" s="291">
        <v>51</v>
      </c>
    </row>
    <row r="35" spans="1:20" ht="13.5" customHeight="1">
      <c r="A35" s="43" t="s">
        <v>1410</v>
      </c>
      <c r="B35" s="367">
        <f t="shared" si="7"/>
        <v>1051</v>
      </c>
      <c r="C35" s="368">
        <v>0</v>
      </c>
      <c r="D35" s="368">
        <v>0</v>
      </c>
      <c r="E35" s="368">
        <v>3</v>
      </c>
      <c r="F35" s="368">
        <v>1048</v>
      </c>
      <c r="G35" s="368">
        <v>1051</v>
      </c>
      <c r="H35" s="368">
        <v>1051</v>
      </c>
      <c r="I35" s="368">
        <f t="shared" si="8"/>
        <v>1001</v>
      </c>
      <c r="J35" s="368">
        <v>407</v>
      </c>
      <c r="K35" s="368">
        <v>594</v>
      </c>
      <c r="L35" s="368">
        <f t="shared" si="9"/>
        <v>293</v>
      </c>
      <c r="M35" s="368">
        <v>290</v>
      </c>
      <c r="N35" s="368">
        <v>3</v>
      </c>
      <c r="O35" s="368">
        <f t="shared" si="10"/>
        <v>708</v>
      </c>
      <c r="P35" s="368">
        <v>117</v>
      </c>
      <c r="Q35" s="368">
        <v>591</v>
      </c>
      <c r="R35" s="368">
        <v>50</v>
      </c>
      <c r="S35" s="368">
        <v>0</v>
      </c>
      <c r="T35" s="291">
        <v>0</v>
      </c>
    </row>
    <row r="36" spans="1:20" ht="13.5" customHeight="1">
      <c r="A36" s="43" t="s">
        <v>1412</v>
      </c>
      <c r="B36" s="367">
        <f t="shared" si="7"/>
        <v>1355</v>
      </c>
      <c r="C36" s="368">
        <v>0</v>
      </c>
      <c r="D36" s="368">
        <v>0</v>
      </c>
      <c r="E36" s="368">
        <v>112</v>
      </c>
      <c r="F36" s="368">
        <v>1243</v>
      </c>
      <c r="G36" s="368">
        <v>1355</v>
      </c>
      <c r="H36" s="368">
        <v>1355</v>
      </c>
      <c r="I36" s="368">
        <f t="shared" si="8"/>
        <v>1326</v>
      </c>
      <c r="J36" s="368">
        <v>707</v>
      </c>
      <c r="K36" s="368">
        <v>619</v>
      </c>
      <c r="L36" s="368">
        <f t="shared" si="9"/>
        <v>469</v>
      </c>
      <c r="M36" s="368">
        <v>466</v>
      </c>
      <c r="N36" s="368">
        <v>3</v>
      </c>
      <c r="O36" s="368">
        <f t="shared" si="10"/>
        <v>857</v>
      </c>
      <c r="P36" s="368">
        <v>241</v>
      </c>
      <c r="Q36" s="368">
        <v>616</v>
      </c>
      <c r="R36" s="368">
        <v>29</v>
      </c>
      <c r="S36" s="368">
        <v>0</v>
      </c>
      <c r="T36" s="291">
        <v>0</v>
      </c>
    </row>
    <row r="37" spans="1:20" ht="13.5" customHeight="1">
      <c r="A37" s="43" t="s">
        <v>1414</v>
      </c>
      <c r="B37" s="367">
        <f t="shared" si="7"/>
        <v>32510</v>
      </c>
      <c r="C37" s="368">
        <v>19742</v>
      </c>
      <c r="D37" s="368">
        <v>0</v>
      </c>
      <c r="E37" s="368">
        <v>1191</v>
      </c>
      <c r="F37" s="368">
        <v>11577</v>
      </c>
      <c r="G37" s="368">
        <v>32510</v>
      </c>
      <c r="H37" s="368">
        <v>32510</v>
      </c>
      <c r="I37" s="368">
        <f t="shared" si="8"/>
        <v>31651</v>
      </c>
      <c r="J37" s="368">
        <v>7390</v>
      </c>
      <c r="K37" s="368">
        <v>24261</v>
      </c>
      <c r="L37" s="368">
        <f t="shared" si="9"/>
        <v>7056</v>
      </c>
      <c r="M37" s="368">
        <v>7044</v>
      </c>
      <c r="N37" s="368">
        <v>12</v>
      </c>
      <c r="O37" s="368">
        <f t="shared" si="10"/>
        <v>24595</v>
      </c>
      <c r="P37" s="368">
        <v>346</v>
      </c>
      <c r="Q37" s="368">
        <v>24249</v>
      </c>
      <c r="R37" s="368">
        <v>859</v>
      </c>
      <c r="S37" s="368">
        <v>0</v>
      </c>
      <c r="T37" s="291">
        <v>0</v>
      </c>
    </row>
    <row r="38" spans="1:20" ht="13.5" customHeight="1">
      <c r="A38" s="43" t="s">
        <v>1416</v>
      </c>
      <c r="B38" s="367">
        <f t="shared" si="7"/>
        <v>14348</v>
      </c>
      <c r="C38" s="368">
        <v>8485</v>
      </c>
      <c r="D38" s="368">
        <v>39</v>
      </c>
      <c r="E38" s="368">
        <v>284</v>
      </c>
      <c r="F38" s="368">
        <v>5540</v>
      </c>
      <c r="G38" s="368">
        <v>14348</v>
      </c>
      <c r="H38" s="368">
        <v>14348</v>
      </c>
      <c r="I38" s="368">
        <f t="shared" si="8"/>
        <v>14132</v>
      </c>
      <c r="J38" s="368">
        <v>3505</v>
      </c>
      <c r="K38" s="368">
        <v>10627</v>
      </c>
      <c r="L38" s="368">
        <f t="shared" si="9"/>
        <v>2909</v>
      </c>
      <c r="M38" s="368">
        <v>2882</v>
      </c>
      <c r="N38" s="368">
        <v>27</v>
      </c>
      <c r="O38" s="368">
        <f t="shared" si="10"/>
        <v>11223</v>
      </c>
      <c r="P38" s="368">
        <v>623</v>
      </c>
      <c r="Q38" s="368">
        <v>10600</v>
      </c>
      <c r="R38" s="368">
        <v>216</v>
      </c>
      <c r="S38" s="368">
        <v>0</v>
      </c>
      <c r="T38" s="291">
        <v>0</v>
      </c>
    </row>
    <row r="39" spans="1:20" ht="13.5" customHeight="1">
      <c r="A39" s="43" t="s">
        <v>1368</v>
      </c>
      <c r="B39" s="367">
        <f t="shared" si="7"/>
        <v>11987</v>
      </c>
      <c r="C39" s="368">
        <v>4318</v>
      </c>
      <c r="D39" s="368">
        <v>4</v>
      </c>
      <c r="E39" s="368">
        <v>153</v>
      </c>
      <c r="F39" s="368">
        <v>7512</v>
      </c>
      <c r="G39" s="368">
        <v>11973</v>
      </c>
      <c r="H39" s="368">
        <v>11973</v>
      </c>
      <c r="I39" s="368">
        <f t="shared" si="8"/>
        <v>11564</v>
      </c>
      <c r="J39" s="368">
        <v>3994</v>
      </c>
      <c r="K39" s="368">
        <v>7570</v>
      </c>
      <c r="L39" s="368">
        <f t="shared" si="9"/>
        <v>3767</v>
      </c>
      <c r="M39" s="368">
        <v>3742</v>
      </c>
      <c r="N39" s="368">
        <v>25</v>
      </c>
      <c r="O39" s="368">
        <f t="shared" si="10"/>
        <v>7797</v>
      </c>
      <c r="P39" s="368">
        <v>252</v>
      </c>
      <c r="Q39" s="368">
        <v>7545</v>
      </c>
      <c r="R39" s="368">
        <v>409</v>
      </c>
      <c r="S39" s="368">
        <v>0</v>
      </c>
      <c r="T39" s="291">
        <v>14</v>
      </c>
    </row>
    <row r="40" spans="1:20" ht="13.5" customHeight="1">
      <c r="A40" s="43" t="s">
        <v>1369</v>
      </c>
      <c r="B40" s="367">
        <f t="shared" si="7"/>
        <v>4104</v>
      </c>
      <c r="C40" s="368">
        <v>1355</v>
      </c>
      <c r="D40" s="368">
        <v>0</v>
      </c>
      <c r="E40" s="368">
        <v>159</v>
      </c>
      <c r="F40" s="368">
        <v>2590</v>
      </c>
      <c r="G40" s="368">
        <v>4104</v>
      </c>
      <c r="H40" s="368">
        <v>4104</v>
      </c>
      <c r="I40" s="368">
        <f t="shared" si="8"/>
        <v>3965</v>
      </c>
      <c r="J40" s="368">
        <v>1104</v>
      </c>
      <c r="K40" s="368">
        <v>2861</v>
      </c>
      <c r="L40" s="368">
        <f t="shared" si="9"/>
        <v>1077</v>
      </c>
      <c r="M40" s="368">
        <v>1073</v>
      </c>
      <c r="N40" s="368">
        <v>4</v>
      </c>
      <c r="O40" s="368">
        <f t="shared" si="10"/>
        <v>2888</v>
      </c>
      <c r="P40" s="368">
        <v>31</v>
      </c>
      <c r="Q40" s="368">
        <v>2857</v>
      </c>
      <c r="R40" s="368">
        <v>139</v>
      </c>
      <c r="S40" s="368">
        <v>0</v>
      </c>
      <c r="T40" s="291">
        <v>0</v>
      </c>
    </row>
    <row r="41" spans="1:20" ht="6" customHeight="1">
      <c r="A41" s="43"/>
      <c r="B41" s="367"/>
      <c r="C41" s="368"/>
      <c r="D41" s="368"/>
      <c r="E41" s="368"/>
      <c r="F41" s="368"/>
      <c r="G41" s="368"/>
      <c r="H41" s="368"/>
      <c r="I41" s="368"/>
      <c r="J41" s="368"/>
      <c r="K41" s="368"/>
      <c r="L41" s="368"/>
      <c r="M41" s="368"/>
      <c r="N41" s="368"/>
      <c r="O41" s="368"/>
      <c r="P41" s="368"/>
      <c r="Q41" s="368"/>
      <c r="R41" s="368"/>
      <c r="S41" s="368"/>
      <c r="T41" s="291"/>
    </row>
    <row r="42" spans="1:20" ht="13.5" customHeight="1">
      <c r="A42" s="43" t="s">
        <v>1372</v>
      </c>
      <c r="B42" s="367">
        <f aca="true" t="shared" si="11" ref="B42:B48">SUM(C42:F42)</f>
        <v>12726</v>
      </c>
      <c r="C42" s="368">
        <v>6917</v>
      </c>
      <c r="D42" s="368">
        <v>0</v>
      </c>
      <c r="E42" s="368">
        <v>69</v>
      </c>
      <c r="F42" s="368">
        <v>5740</v>
      </c>
      <c r="G42" s="368">
        <v>12624</v>
      </c>
      <c r="H42" s="368">
        <v>12619</v>
      </c>
      <c r="I42" s="368">
        <f aca="true" t="shared" si="12" ref="I42:I48">J42+K42</f>
        <v>12391</v>
      </c>
      <c r="J42" s="368">
        <v>4954</v>
      </c>
      <c r="K42" s="368">
        <v>7437</v>
      </c>
      <c r="L42" s="368">
        <f aca="true" t="shared" si="13" ref="L42:L48">M42+N42</f>
        <v>4652</v>
      </c>
      <c r="M42" s="368">
        <v>4643</v>
      </c>
      <c r="N42" s="368">
        <v>9</v>
      </c>
      <c r="O42" s="368">
        <f aca="true" t="shared" si="14" ref="O42:O48">P42+Q42</f>
        <v>7739</v>
      </c>
      <c r="P42" s="368">
        <v>311</v>
      </c>
      <c r="Q42" s="368">
        <v>7428</v>
      </c>
      <c r="R42" s="368">
        <v>228</v>
      </c>
      <c r="S42" s="368">
        <v>5</v>
      </c>
      <c r="T42" s="291">
        <v>102</v>
      </c>
    </row>
    <row r="43" spans="1:20" ht="13.5" customHeight="1">
      <c r="A43" s="43" t="s">
        <v>1373</v>
      </c>
      <c r="B43" s="367">
        <f t="shared" si="11"/>
        <v>27534</v>
      </c>
      <c r="C43" s="368">
        <v>21916</v>
      </c>
      <c r="D43" s="368">
        <v>0</v>
      </c>
      <c r="E43" s="368">
        <v>554</v>
      </c>
      <c r="F43" s="368">
        <v>5064</v>
      </c>
      <c r="G43" s="368">
        <v>27139</v>
      </c>
      <c r="H43" s="368">
        <v>27114</v>
      </c>
      <c r="I43" s="368">
        <f t="shared" si="12"/>
        <v>26674</v>
      </c>
      <c r="J43" s="368">
        <v>9454</v>
      </c>
      <c r="K43" s="368">
        <v>17220</v>
      </c>
      <c r="L43" s="368">
        <f t="shared" si="13"/>
        <v>9293</v>
      </c>
      <c r="M43" s="368">
        <v>9266</v>
      </c>
      <c r="N43" s="368">
        <v>27</v>
      </c>
      <c r="O43" s="368">
        <f t="shared" si="14"/>
        <v>17381</v>
      </c>
      <c r="P43" s="368">
        <v>188</v>
      </c>
      <c r="Q43" s="368">
        <v>17193</v>
      </c>
      <c r="R43" s="368">
        <v>440</v>
      </c>
      <c r="S43" s="368">
        <v>25</v>
      </c>
      <c r="T43" s="291">
        <v>395</v>
      </c>
    </row>
    <row r="44" spans="1:20" ht="13.5" customHeight="1">
      <c r="A44" s="43" t="s">
        <v>1375</v>
      </c>
      <c r="B44" s="367">
        <f t="shared" si="11"/>
        <v>8539</v>
      </c>
      <c r="C44" s="368">
        <v>5012</v>
      </c>
      <c r="D44" s="368">
        <v>0</v>
      </c>
      <c r="E44" s="368">
        <v>298</v>
      </c>
      <c r="F44" s="368">
        <v>3229</v>
      </c>
      <c r="G44" s="368">
        <v>8513</v>
      </c>
      <c r="H44" s="368">
        <v>8224</v>
      </c>
      <c r="I44" s="368">
        <f t="shared" si="12"/>
        <v>7860</v>
      </c>
      <c r="J44" s="368">
        <v>2761</v>
      </c>
      <c r="K44" s="368">
        <v>5099</v>
      </c>
      <c r="L44" s="368">
        <f t="shared" si="13"/>
        <v>2597</v>
      </c>
      <c r="M44" s="368">
        <v>2584</v>
      </c>
      <c r="N44" s="368">
        <v>13</v>
      </c>
      <c r="O44" s="368">
        <f t="shared" si="14"/>
        <v>5263</v>
      </c>
      <c r="P44" s="368">
        <v>177</v>
      </c>
      <c r="Q44" s="368">
        <v>5086</v>
      </c>
      <c r="R44" s="368">
        <v>364</v>
      </c>
      <c r="S44" s="368">
        <v>289</v>
      </c>
      <c r="T44" s="291">
        <v>26</v>
      </c>
    </row>
    <row r="45" spans="1:20" ht="13.5" customHeight="1">
      <c r="A45" s="43" t="s">
        <v>1377</v>
      </c>
      <c r="B45" s="367">
        <f t="shared" si="11"/>
        <v>32585</v>
      </c>
      <c r="C45" s="368">
        <v>25976</v>
      </c>
      <c r="D45" s="368">
        <v>0</v>
      </c>
      <c r="E45" s="368">
        <v>1086</v>
      </c>
      <c r="F45" s="368">
        <v>5523</v>
      </c>
      <c r="G45" s="368">
        <v>32511</v>
      </c>
      <c r="H45" s="368">
        <v>32483</v>
      </c>
      <c r="I45" s="368">
        <f t="shared" si="12"/>
        <v>31906</v>
      </c>
      <c r="J45" s="368">
        <v>12607</v>
      </c>
      <c r="K45" s="368">
        <v>19299</v>
      </c>
      <c r="L45" s="368">
        <f t="shared" si="13"/>
        <v>11479</v>
      </c>
      <c r="M45" s="368">
        <v>11437</v>
      </c>
      <c r="N45" s="368">
        <v>42</v>
      </c>
      <c r="O45" s="368">
        <f t="shared" si="14"/>
        <v>20427</v>
      </c>
      <c r="P45" s="368">
        <v>1170</v>
      </c>
      <c r="Q45" s="368">
        <v>19257</v>
      </c>
      <c r="R45" s="368">
        <v>577</v>
      </c>
      <c r="S45" s="368">
        <v>28</v>
      </c>
      <c r="T45" s="291">
        <v>74</v>
      </c>
    </row>
    <row r="46" spans="1:20" ht="13.5" customHeight="1">
      <c r="A46" s="43" t="s">
        <v>1379</v>
      </c>
      <c r="B46" s="367">
        <f t="shared" si="11"/>
        <v>17670</v>
      </c>
      <c r="C46" s="368">
        <v>14834</v>
      </c>
      <c r="D46" s="368">
        <v>0</v>
      </c>
      <c r="E46" s="368">
        <v>803</v>
      </c>
      <c r="F46" s="368">
        <v>2033</v>
      </c>
      <c r="G46" s="368">
        <v>17376</v>
      </c>
      <c r="H46" s="368">
        <v>17376</v>
      </c>
      <c r="I46" s="368">
        <f t="shared" si="12"/>
        <v>16890</v>
      </c>
      <c r="J46" s="368">
        <v>2525</v>
      </c>
      <c r="K46" s="368">
        <v>14365</v>
      </c>
      <c r="L46" s="368">
        <f t="shared" si="13"/>
        <v>2425</v>
      </c>
      <c r="M46" s="368">
        <v>2422</v>
      </c>
      <c r="N46" s="368">
        <v>3</v>
      </c>
      <c r="O46" s="368">
        <f t="shared" si="14"/>
        <v>14465</v>
      </c>
      <c r="P46" s="368">
        <v>103</v>
      </c>
      <c r="Q46" s="368">
        <v>14362</v>
      </c>
      <c r="R46" s="368">
        <v>486</v>
      </c>
      <c r="S46" s="368">
        <v>0</v>
      </c>
      <c r="T46" s="291">
        <v>294</v>
      </c>
    </row>
    <row r="47" spans="1:20" ht="13.5" customHeight="1">
      <c r="A47" s="43" t="s">
        <v>1381</v>
      </c>
      <c r="B47" s="367">
        <f t="shared" si="11"/>
        <v>8251</v>
      </c>
      <c r="C47" s="368">
        <v>5068</v>
      </c>
      <c r="D47" s="368">
        <v>0</v>
      </c>
      <c r="E47" s="368">
        <v>74</v>
      </c>
      <c r="F47" s="368">
        <v>3109</v>
      </c>
      <c r="G47" s="368">
        <v>8074</v>
      </c>
      <c r="H47" s="368">
        <v>7862</v>
      </c>
      <c r="I47" s="368">
        <f t="shared" si="12"/>
        <v>7753</v>
      </c>
      <c r="J47" s="368">
        <v>3873</v>
      </c>
      <c r="K47" s="368">
        <v>3880</v>
      </c>
      <c r="L47" s="368">
        <f t="shared" si="13"/>
        <v>3839</v>
      </c>
      <c r="M47" s="368">
        <v>3832</v>
      </c>
      <c r="N47" s="368">
        <v>7</v>
      </c>
      <c r="O47" s="368">
        <f t="shared" si="14"/>
        <v>3914</v>
      </c>
      <c r="P47" s="368">
        <v>41</v>
      </c>
      <c r="Q47" s="368">
        <v>3873</v>
      </c>
      <c r="R47" s="368">
        <v>109</v>
      </c>
      <c r="S47" s="368">
        <v>212</v>
      </c>
      <c r="T47" s="291">
        <v>177</v>
      </c>
    </row>
    <row r="48" spans="1:20" ht="13.5" customHeight="1">
      <c r="A48" s="43" t="s">
        <v>1382</v>
      </c>
      <c r="B48" s="367">
        <f t="shared" si="11"/>
        <v>21787</v>
      </c>
      <c r="C48" s="368">
        <v>17615</v>
      </c>
      <c r="D48" s="368">
        <v>0</v>
      </c>
      <c r="E48" s="368">
        <v>407</v>
      </c>
      <c r="F48" s="368">
        <v>3765</v>
      </c>
      <c r="G48" s="368">
        <v>21317</v>
      </c>
      <c r="H48" s="368">
        <v>21205</v>
      </c>
      <c r="I48" s="368">
        <f t="shared" si="12"/>
        <v>20737</v>
      </c>
      <c r="J48" s="368">
        <v>7003</v>
      </c>
      <c r="K48" s="368">
        <v>13734</v>
      </c>
      <c r="L48" s="368">
        <f t="shared" si="13"/>
        <v>6738</v>
      </c>
      <c r="M48" s="368">
        <v>6703</v>
      </c>
      <c r="N48" s="368">
        <v>35</v>
      </c>
      <c r="O48" s="368">
        <f t="shared" si="14"/>
        <v>13999</v>
      </c>
      <c r="P48" s="368">
        <v>300</v>
      </c>
      <c r="Q48" s="368">
        <v>13699</v>
      </c>
      <c r="R48" s="368">
        <v>468</v>
      </c>
      <c r="S48" s="368">
        <v>112</v>
      </c>
      <c r="T48" s="291">
        <v>470</v>
      </c>
    </row>
    <row r="49" spans="1:20" ht="6" customHeight="1">
      <c r="A49" s="43"/>
      <c r="B49" s="367"/>
      <c r="C49" s="368"/>
      <c r="D49" s="368"/>
      <c r="E49" s="368"/>
      <c r="F49" s="368"/>
      <c r="G49" s="368"/>
      <c r="H49" s="368"/>
      <c r="I49" s="368"/>
      <c r="J49" s="368"/>
      <c r="K49" s="368"/>
      <c r="L49" s="368"/>
      <c r="M49" s="368"/>
      <c r="N49" s="368"/>
      <c r="O49" s="368"/>
      <c r="P49" s="368"/>
      <c r="Q49" s="368"/>
      <c r="R49" s="368"/>
      <c r="S49" s="368"/>
      <c r="T49" s="291"/>
    </row>
    <row r="50" spans="1:20" ht="13.5" customHeight="1">
      <c r="A50" s="43" t="s">
        <v>1385</v>
      </c>
      <c r="B50" s="367">
        <f>SUM(C50:F50)</f>
        <v>10301</v>
      </c>
      <c r="C50" s="368">
        <v>1931</v>
      </c>
      <c r="D50" s="368">
        <v>229</v>
      </c>
      <c r="E50" s="368">
        <v>2076</v>
      </c>
      <c r="F50" s="368">
        <v>6065</v>
      </c>
      <c r="G50" s="368">
        <v>10298</v>
      </c>
      <c r="H50" s="368">
        <v>10290</v>
      </c>
      <c r="I50" s="368">
        <f>J50+K50</f>
        <v>10057</v>
      </c>
      <c r="J50" s="368">
        <v>4100</v>
      </c>
      <c r="K50" s="368">
        <v>5957</v>
      </c>
      <c r="L50" s="368">
        <f>M50+N50</f>
        <v>3165</v>
      </c>
      <c r="M50" s="368">
        <v>3159</v>
      </c>
      <c r="N50" s="368">
        <v>6</v>
      </c>
      <c r="O50" s="368">
        <f>P50+Q50</f>
        <v>6892</v>
      </c>
      <c r="P50" s="368">
        <v>941</v>
      </c>
      <c r="Q50" s="368">
        <v>5951</v>
      </c>
      <c r="R50" s="368">
        <v>233</v>
      </c>
      <c r="S50" s="368">
        <v>8</v>
      </c>
      <c r="T50" s="291">
        <v>3</v>
      </c>
    </row>
    <row r="51" spans="1:20" ht="13.5" customHeight="1">
      <c r="A51" s="43" t="s">
        <v>1387</v>
      </c>
      <c r="B51" s="367">
        <f>SUM(C51:F51)</f>
        <v>7903</v>
      </c>
      <c r="C51" s="368">
        <v>318</v>
      </c>
      <c r="D51" s="368">
        <v>216</v>
      </c>
      <c r="E51" s="368">
        <v>515</v>
      </c>
      <c r="F51" s="368">
        <v>6854</v>
      </c>
      <c r="G51" s="368">
        <v>7860</v>
      </c>
      <c r="H51" s="368">
        <v>7793</v>
      </c>
      <c r="I51" s="368">
        <f>J51+K51</f>
        <v>7558</v>
      </c>
      <c r="J51" s="368">
        <v>2545</v>
      </c>
      <c r="K51" s="368">
        <v>5013</v>
      </c>
      <c r="L51" s="368">
        <f>M51+N51</f>
        <v>1367</v>
      </c>
      <c r="M51" s="368">
        <v>1365</v>
      </c>
      <c r="N51" s="368">
        <v>2</v>
      </c>
      <c r="O51" s="368">
        <f>P51+Q51</f>
        <v>6191</v>
      </c>
      <c r="P51" s="368">
        <v>1180</v>
      </c>
      <c r="Q51" s="368">
        <v>5011</v>
      </c>
      <c r="R51" s="368">
        <v>235</v>
      </c>
      <c r="S51" s="368">
        <v>67</v>
      </c>
      <c r="T51" s="291">
        <v>43</v>
      </c>
    </row>
    <row r="52" spans="1:20" ht="13.5" customHeight="1">
      <c r="A52" s="43" t="s">
        <v>1389</v>
      </c>
      <c r="B52" s="367">
        <f>SUM(C52:F52)</f>
        <v>66238</v>
      </c>
      <c r="C52" s="368">
        <v>47585</v>
      </c>
      <c r="D52" s="368">
        <v>232</v>
      </c>
      <c r="E52" s="368">
        <v>2814</v>
      </c>
      <c r="F52" s="368">
        <v>15607</v>
      </c>
      <c r="G52" s="368">
        <v>65750</v>
      </c>
      <c r="H52" s="368">
        <v>65750</v>
      </c>
      <c r="I52" s="368">
        <f>J52+K52</f>
        <v>63808</v>
      </c>
      <c r="J52" s="368">
        <v>10720</v>
      </c>
      <c r="K52" s="368">
        <v>53088</v>
      </c>
      <c r="L52" s="368">
        <f>M52+N52</f>
        <v>9042</v>
      </c>
      <c r="M52" s="368">
        <v>9024</v>
      </c>
      <c r="N52" s="368">
        <v>18</v>
      </c>
      <c r="O52" s="368">
        <f>P52+Q52</f>
        <v>54766</v>
      </c>
      <c r="P52" s="368">
        <v>1696</v>
      </c>
      <c r="Q52" s="368">
        <v>53070</v>
      </c>
      <c r="R52" s="368">
        <v>1942</v>
      </c>
      <c r="S52" s="368">
        <v>0</v>
      </c>
      <c r="T52" s="291">
        <v>488</v>
      </c>
    </row>
    <row r="53" spans="1:20" ht="13.5" customHeight="1">
      <c r="A53" s="43" t="s">
        <v>1391</v>
      </c>
      <c r="B53" s="367">
        <f>SUM(C53:F53)</f>
        <v>10235</v>
      </c>
      <c r="C53" s="368">
        <v>795</v>
      </c>
      <c r="D53" s="368">
        <v>1183</v>
      </c>
      <c r="E53" s="368">
        <v>1564</v>
      </c>
      <c r="F53" s="368">
        <v>6693</v>
      </c>
      <c r="G53" s="368">
        <v>10080</v>
      </c>
      <c r="H53" s="368">
        <v>10080</v>
      </c>
      <c r="I53" s="368">
        <f>J53+K53</f>
        <v>9878</v>
      </c>
      <c r="J53" s="368">
        <v>5368</v>
      </c>
      <c r="K53" s="368">
        <v>4510</v>
      </c>
      <c r="L53" s="368">
        <f>M53+N53</f>
        <v>5183</v>
      </c>
      <c r="M53" s="368">
        <v>5182</v>
      </c>
      <c r="N53" s="368">
        <v>1</v>
      </c>
      <c r="O53" s="368">
        <f>P53+Q53</f>
        <v>4695</v>
      </c>
      <c r="P53" s="368">
        <v>186</v>
      </c>
      <c r="Q53" s="368">
        <v>4509</v>
      </c>
      <c r="R53" s="368">
        <v>202</v>
      </c>
      <c r="S53" s="368">
        <v>0</v>
      </c>
      <c r="T53" s="291">
        <v>155</v>
      </c>
    </row>
    <row r="54" spans="1:20" ht="13.5" customHeight="1">
      <c r="A54" s="43" t="s">
        <v>1393</v>
      </c>
      <c r="B54" s="367">
        <f>SUM(C54:F54)</f>
        <v>27260</v>
      </c>
      <c r="C54" s="368">
        <v>6342</v>
      </c>
      <c r="D54" s="368">
        <v>1885</v>
      </c>
      <c r="E54" s="368">
        <v>9027</v>
      </c>
      <c r="F54" s="368">
        <v>10006</v>
      </c>
      <c r="G54" s="368">
        <v>27138</v>
      </c>
      <c r="H54" s="368">
        <v>27138</v>
      </c>
      <c r="I54" s="368">
        <f>J54+K54</f>
        <v>26261</v>
      </c>
      <c r="J54" s="368">
        <v>4659</v>
      </c>
      <c r="K54" s="368">
        <v>21602</v>
      </c>
      <c r="L54" s="368">
        <f>M54+N54</f>
        <v>4177</v>
      </c>
      <c r="M54" s="368">
        <v>4173</v>
      </c>
      <c r="N54" s="368">
        <v>4</v>
      </c>
      <c r="O54" s="368">
        <f>P54+Q54</f>
        <v>22084</v>
      </c>
      <c r="P54" s="368">
        <v>486</v>
      </c>
      <c r="Q54" s="368">
        <v>21598</v>
      </c>
      <c r="R54" s="368">
        <v>877</v>
      </c>
      <c r="S54" s="368">
        <v>0</v>
      </c>
      <c r="T54" s="291">
        <v>122</v>
      </c>
    </row>
    <row r="55" spans="1:20" ht="6" customHeight="1">
      <c r="A55" s="43"/>
      <c r="B55" s="367"/>
      <c r="C55" s="368"/>
      <c r="D55" s="368"/>
      <c r="E55" s="368"/>
      <c r="F55" s="368"/>
      <c r="G55" s="368"/>
      <c r="H55" s="368"/>
      <c r="I55" s="368"/>
      <c r="J55" s="368"/>
      <c r="K55" s="368"/>
      <c r="L55" s="368"/>
      <c r="M55" s="368"/>
      <c r="N55" s="368"/>
      <c r="O55" s="368"/>
      <c r="P55" s="368"/>
      <c r="Q55" s="368"/>
      <c r="R55" s="368"/>
      <c r="S55" s="368"/>
      <c r="T55" s="291"/>
    </row>
    <row r="56" spans="1:20" ht="13.5" customHeight="1">
      <c r="A56" s="43" t="s">
        <v>1396</v>
      </c>
      <c r="B56" s="367">
        <f aca="true" t="shared" si="15" ref="B56:B67">SUM(C56:F56)</f>
        <v>14326</v>
      </c>
      <c r="C56" s="368">
        <v>9884</v>
      </c>
      <c r="D56" s="368">
        <v>43</v>
      </c>
      <c r="E56" s="368">
        <v>502</v>
      </c>
      <c r="F56" s="368">
        <v>3897</v>
      </c>
      <c r="G56" s="368">
        <v>14326</v>
      </c>
      <c r="H56" s="368">
        <v>14326</v>
      </c>
      <c r="I56" s="368">
        <f aca="true" t="shared" si="16" ref="I56:I67">J56+K56</f>
        <v>13580</v>
      </c>
      <c r="J56" s="368">
        <v>3736</v>
      </c>
      <c r="K56" s="368">
        <v>9844</v>
      </c>
      <c r="L56" s="368">
        <f aca="true" t="shared" si="17" ref="L56:L67">M56+N56</f>
        <v>3654</v>
      </c>
      <c r="M56" s="368">
        <v>3652</v>
      </c>
      <c r="N56" s="368">
        <v>2</v>
      </c>
      <c r="O56" s="368">
        <f aca="true" t="shared" si="18" ref="O56:O67">P56+Q56</f>
        <v>9926</v>
      </c>
      <c r="P56" s="368">
        <v>84</v>
      </c>
      <c r="Q56" s="368">
        <v>9842</v>
      </c>
      <c r="R56" s="368">
        <v>746</v>
      </c>
      <c r="S56" s="368">
        <v>0</v>
      </c>
      <c r="T56" s="291">
        <v>0</v>
      </c>
    </row>
    <row r="57" spans="1:20" ht="13.5" customHeight="1">
      <c r="A57" s="43" t="s">
        <v>1397</v>
      </c>
      <c r="B57" s="367">
        <f t="shared" si="15"/>
        <v>0</v>
      </c>
      <c r="C57" s="368">
        <v>0</v>
      </c>
      <c r="D57" s="368">
        <v>0</v>
      </c>
      <c r="E57" s="368">
        <v>0</v>
      </c>
      <c r="F57" s="368">
        <v>0</v>
      </c>
      <c r="G57" s="368">
        <v>0</v>
      </c>
      <c r="H57" s="368">
        <v>0</v>
      </c>
      <c r="I57" s="368">
        <f t="shared" si="16"/>
        <v>0</v>
      </c>
      <c r="J57" s="368">
        <f>K57+L57</f>
        <v>0</v>
      </c>
      <c r="K57" s="368">
        <f>L57+M57</f>
        <v>0</v>
      </c>
      <c r="L57" s="368">
        <f t="shared" si="17"/>
        <v>0</v>
      </c>
      <c r="M57" s="368">
        <v>0</v>
      </c>
      <c r="N57" s="368">
        <v>0</v>
      </c>
      <c r="O57" s="368">
        <f t="shared" si="18"/>
        <v>0</v>
      </c>
      <c r="P57" s="368">
        <v>0</v>
      </c>
      <c r="Q57" s="368">
        <v>0</v>
      </c>
      <c r="R57" s="368">
        <v>0</v>
      </c>
      <c r="S57" s="368">
        <v>0</v>
      </c>
      <c r="T57" s="291">
        <v>0</v>
      </c>
    </row>
    <row r="58" spans="1:20" ht="13.5" customHeight="1">
      <c r="A58" s="43" t="s">
        <v>1399</v>
      </c>
      <c r="B58" s="367">
        <f t="shared" si="15"/>
        <v>1062</v>
      </c>
      <c r="C58" s="368">
        <v>382</v>
      </c>
      <c r="D58" s="368">
        <v>0</v>
      </c>
      <c r="E58" s="368">
        <v>141</v>
      </c>
      <c r="F58" s="368">
        <v>539</v>
      </c>
      <c r="G58" s="368">
        <v>1057</v>
      </c>
      <c r="H58" s="368">
        <v>1057</v>
      </c>
      <c r="I58" s="368">
        <f t="shared" si="16"/>
        <v>1034</v>
      </c>
      <c r="J58" s="368">
        <v>583</v>
      </c>
      <c r="K58" s="368">
        <v>451</v>
      </c>
      <c r="L58" s="368">
        <f t="shared" si="17"/>
        <v>576</v>
      </c>
      <c r="M58" s="368">
        <v>575</v>
      </c>
      <c r="N58" s="368">
        <v>1</v>
      </c>
      <c r="O58" s="368">
        <f t="shared" si="18"/>
        <v>458</v>
      </c>
      <c r="P58" s="368">
        <v>8</v>
      </c>
      <c r="Q58" s="368">
        <v>450</v>
      </c>
      <c r="R58" s="368">
        <v>23</v>
      </c>
      <c r="S58" s="368">
        <v>0</v>
      </c>
      <c r="T58" s="291">
        <v>5</v>
      </c>
    </row>
    <row r="59" spans="1:20" ht="13.5" customHeight="1">
      <c r="A59" s="43" t="s">
        <v>1401</v>
      </c>
      <c r="B59" s="367">
        <f t="shared" si="15"/>
        <v>4097</v>
      </c>
      <c r="C59" s="368">
        <v>1825</v>
      </c>
      <c r="D59" s="368">
        <v>0</v>
      </c>
      <c r="E59" s="368">
        <v>178</v>
      </c>
      <c r="F59" s="368">
        <v>2094</v>
      </c>
      <c r="G59" s="368">
        <v>4097</v>
      </c>
      <c r="H59" s="368">
        <v>4093</v>
      </c>
      <c r="I59" s="368">
        <f t="shared" si="16"/>
        <v>3466</v>
      </c>
      <c r="J59" s="368">
        <v>1626</v>
      </c>
      <c r="K59" s="368">
        <v>1840</v>
      </c>
      <c r="L59" s="368">
        <f t="shared" si="17"/>
        <v>1598</v>
      </c>
      <c r="M59" s="368">
        <v>1593</v>
      </c>
      <c r="N59" s="368">
        <v>5</v>
      </c>
      <c r="O59" s="368">
        <f t="shared" si="18"/>
        <v>1868</v>
      </c>
      <c r="P59" s="368">
        <v>33</v>
      </c>
      <c r="Q59" s="368">
        <v>1835</v>
      </c>
      <c r="R59" s="368">
        <v>627</v>
      </c>
      <c r="S59" s="368">
        <v>4</v>
      </c>
      <c r="T59" s="291">
        <v>0</v>
      </c>
    </row>
    <row r="60" spans="1:20" ht="13.5" customHeight="1">
      <c r="A60" s="43" t="s">
        <v>1403</v>
      </c>
      <c r="B60" s="367">
        <f t="shared" si="15"/>
        <v>3835</v>
      </c>
      <c r="C60" s="368">
        <v>1646</v>
      </c>
      <c r="D60" s="368">
        <v>0</v>
      </c>
      <c r="E60" s="368">
        <v>139</v>
      </c>
      <c r="F60" s="368">
        <v>2050</v>
      </c>
      <c r="G60" s="368">
        <v>3806</v>
      </c>
      <c r="H60" s="368">
        <v>3800</v>
      </c>
      <c r="I60" s="368">
        <f t="shared" si="16"/>
        <v>3753</v>
      </c>
      <c r="J60" s="368">
        <v>1578</v>
      </c>
      <c r="K60" s="368">
        <v>2175</v>
      </c>
      <c r="L60" s="368">
        <f t="shared" si="17"/>
        <v>1566</v>
      </c>
      <c r="M60" s="368">
        <v>1562</v>
      </c>
      <c r="N60" s="368">
        <v>4</v>
      </c>
      <c r="O60" s="368">
        <f t="shared" si="18"/>
        <v>2187</v>
      </c>
      <c r="P60" s="368">
        <v>16</v>
      </c>
      <c r="Q60" s="368">
        <v>2171</v>
      </c>
      <c r="R60" s="368">
        <v>47</v>
      </c>
      <c r="S60" s="368">
        <v>6</v>
      </c>
      <c r="T60" s="291">
        <v>29</v>
      </c>
    </row>
    <row r="61" spans="1:20" ht="13.5" customHeight="1">
      <c r="A61" s="43" t="s">
        <v>1405</v>
      </c>
      <c r="B61" s="367">
        <f t="shared" si="15"/>
        <v>0</v>
      </c>
      <c r="C61" s="368">
        <v>0</v>
      </c>
      <c r="D61" s="368">
        <v>0</v>
      </c>
      <c r="E61" s="368">
        <v>0</v>
      </c>
      <c r="F61" s="368">
        <v>0</v>
      </c>
      <c r="G61" s="368">
        <v>0</v>
      </c>
      <c r="H61" s="368">
        <v>0</v>
      </c>
      <c r="I61" s="368">
        <f t="shared" si="16"/>
        <v>0</v>
      </c>
      <c r="J61" s="368">
        <f>K61+L61</f>
        <v>0</v>
      </c>
      <c r="K61" s="368">
        <f>L61+M61</f>
        <v>0</v>
      </c>
      <c r="L61" s="368">
        <f t="shared" si="17"/>
        <v>0</v>
      </c>
      <c r="M61" s="368">
        <v>0</v>
      </c>
      <c r="N61" s="368">
        <v>0</v>
      </c>
      <c r="O61" s="368">
        <f t="shared" si="18"/>
        <v>0</v>
      </c>
      <c r="P61" s="368">
        <v>0</v>
      </c>
      <c r="Q61" s="368">
        <v>0</v>
      </c>
      <c r="R61" s="368">
        <v>0</v>
      </c>
      <c r="S61" s="368">
        <v>0</v>
      </c>
      <c r="T61" s="291">
        <v>0</v>
      </c>
    </row>
    <row r="62" spans="1:20" ht="13.5" customHeight="1">
      <c r="A62" s="43" t="s">
        <v>1407</v>
      </c>
      <c r="B62" s="367">
        <f t="shared" si="15"/>
        <v>49206</v>
      </c>
      <c r="C62" s="368">
        <v>35342</v>
      </c>
      <c r="D62" s="368">
        <v>106</v>
      </c>
      <c r="E62" s="368">
        <v>2820</v>
      </c>
      <c r="F62" s="368">
        <v>10938</v>
      </c>
      <c r="G62" s="368">
        <v>49162</v>
      </c>
      <c r="H62" s="368">
        <v>49162</v>
      </c>
      <c r="I62" s="368">
        <f t="shared" si="16"/>
        <v>47224</v>
      </c>
      <c r="J62" s="368">
        <v>5839</v>
      </c>
      <c r="K62" s="368">
        <v>41385</v>
      </c>
      <c r="L62" s="368">
        <f t="shared" si="17"/>
        <v>5299</v>
      </c>
      <c r="M62" s="368">
        <v>5238</v>
      </c>
      <c r="N62" s="368">
        <v>61</v>
      </c>
      <c r="O62" s="368">
        <f t="shared" si="18"/>
        <v>41925</v>
      </c>
      <c r="P62" s="368">
        <v>601</v>
      </c>
      <c r="Q62" s="368">
        <v>41324</v>
      </c>
      <c r="R62" s="368">
        <v>1938</v>
      </c>
      <c r="S62" s="368">
        <v>0</v>
      </c>
      <c r="T62" s="291">
        <v>44</v>
      </c>
    </row>
    <row r="63" spans="1:20" ht="13.5" customHeight="1">
      <c r="A63" s="43" t="s">
        <v>1409</v>
      </c>
      <c r="B63" s="367">
        <f t="shared" si="15"/>
        <v>22511</v>
      </c>
      <c r="C63" s="368">
        <v>6707</v>
      </c>
      <c r="D63" s="368">
        <v>292</v>
      </c>
      <c r="E63" s="368">
        <v>754</v>
      </c>
      <c r="F63" s="368">
        <v>14758</v>
      </c>
      <c r="G63" s="368">
        <v>22511</v>
      </c>
      <c r="H63" s="368">
        <v>22511</v>
      </c>
      <c r="I63" s="368">
        <f t="shared" si="16"/>
        <v>22327</v>
      </c>
      <c r="J63" s="368">
        <v>9643</v>
      </c>
      <c r="K63" s="368">
        <v>12684</v>
      </c>
      <c r="L63" s="368">
        <f t="shared" si="17"/>
        <v>9660</v>
      </c>
      <c r="M63" s="368">
        <v>9609</v>
      </c>
      <c r="N63" s="368">
        <v>51</v>
      </c>
      <c r="O63" s="368">
        <f t="shared" si="18"/>
        <v>12667</v>
      </c>
      <c r="P63" s="368">
        <v>34</v>
      </c>
      <c r="Q63" s="368">
        <v>12633</v>
      </c>
      <c r="R63" s="368">
        <v>184</v>
      </c>
      <c r="S63" s="368">
        <v>0</v>
      </c>
      <c r="T63" s="291">
        <v>0</v>
      </c>
    </row>
    <row r="64" spans="1:20" ht="13.5" customHeight="1">
      <c r="A64" s="43" t="s">
        <v>1411</v>
      </c>
      <c r="B64" s="367">
        <f t="shared" si="15"/>
        <v>9945</v>
      </c>
      <c r="C64" s="368">
        <v>5662</v>
      </c>
      <c r="D64" s="368">
        <v>0</v>
      </c>
      <c r="E64" s="368">
        <v>314</v>
      </c>
      <c r="F64" s="368">
        <v>3969</v>
      </c>
      <c r="G64" s="368">
        <v>9824</v>
      </c>
      <c r="H64" s="368">
        <v>9824</v>
      </c>
      <c r="I64" s="368">
        <f t="shared" si="16"/>
        <v>9478</v>
      </c>
      <c r="J64" s="368">
        <v>4761</v>
      </c>
      <c r="K64" s="368">
        <v>4717</v>
      </c>
      <c r="L64" s="368">
        <f t="shared" si="17"/>
        <v>4728</v>
      </c>
      <c r="M64" s="368">
        <v>4704</v>
      </c>
      <c r="N64" s="368">
        <v>24</v>
      </c>
      <c r="O64" s="368">
        <f t="shared" si="18"/>
        <v>4750</v>
      </c>
      <c r="P64" s="368">
        <v>57</v>
      </c>
      <c r="Q64" s="368">
        <v>4693</v>
      </c>
      <c r="R64" s="368">
        <v>346</v>
      </c>
      <c r="S64" s="368">
        <v>0</v>
      </c>
      <c r="T64" s="291">
        <v>121</v>
      </c>
    </row>
    <row r="65" spans="1:20" ht="13.5" customHeight="1">
      <c r="A65" s="43" t="s">
        <v>1413</v>
      </c>
      <c r="B65" s="367">
        <f t="shared" si="15"/>
        <v>16850</v>
      </c>
      <c r="C65" s="368">
        <v>12056</v>
      </c>
      <c r="D65" s="368">
        <v>0</v>
      </c>
      <c r="E65" s="368">
        <v>140</v>
      </c>
      <c r="F65" s="368">
        <v>4654</v>
      </c>
      <c r="G65" s="368">
        <v>16850</v>
      </c>
      <c r="H65" s="368">
        <v>16850</v>
      </c>
      <c r="I65" s="368">
        <f t="shared" si="16"/>
        <v>16146</v>
      </c>
      <c r="J65" s="368">
        <v>6381</v>
      </c>
      <c r="K65" s="368">
        <v>9765</v>
      </c>
      <c r="L65" s="368">
        <f t="shared" si="17"/>
        <v>6372</v>
      </c>
      <c r="M65" s="368">
        <v>6351</v>
      </c>
      <c r="N65" s="368">
        <v>21</v>
      </c>
      <c r="O65" s="368">
        <f t="shared" si="18"/>
        <v>9774</v>
      </c>
      <c r="P65" s="368">
        <v>30</v>
      </c>
      <c r="Q65" s="368">
        <v>9744</v>
      </c>
      <c r="R65" s="368">
        <v>704</v>
      </c>
      <c r="S65" s="368">
        <v>0</v>
      </c>
      <c r="T65" s="291">
        <v>0</v>
      </c>
    </row>
    <row r="66" spans="1:20" ht="13.5" customHeight="1">
      <c r="A66" s="43" t="s">
        <v>1415</v>
      </c>
      <c r="B66" s="367">
        <f t="shared" si="15"/>
        <v>2090</v>
      </c>
      <c r="C66" s="368">
        <v>230</v>
      </c>
      <c r="D66" s="368">
        <v>0</v>
      </c>
      <c r="E66" s="368">
        <v>211</v>
      </c>
      <c r="F66" s="368">
        <v>1649</v>
      </c>
      <c r="G66" s="368">
        <v>2090</v>
      </c>
      <c r="H66" s="368">
        <v>2090</v>
      </c>
      <c r="I66" s="368">
        <f t="shared" si="16"/>
        <v>1973</v>
      </c>
      <c r="J66" s="368">
        <v>1526</v>
      </c>
      <c r="K66" s="368">
        <v>447</v>
      </c>
      <c r="L66" s="368">
        <f t="shared" si="17"/>
        <v>1482</v>
      </c>
      <c r="M66" s="368">
        <v>1482</v>
      </c>
      <c r="N66" s="368">
        <v>0</v>
      </c>
      <c r="O66" s="368">
        <f t="shared" si="18"/>
        <v>491</v>
      </c>
      <c r="P66" s="368">
        <v>44</v>
      </c>
      <c r="Q66" s="368">
        <v>447</v>
      </c>
      <c r="R66" s="368">
        <v>117</v>
      </c>
      <c r="S66" s="368">
        <v>0</v>
      </c>
      <c r="T66" s="291">
        <v>0</v>
      </c>
    </row>
    <row r="67" spans="1:20" ht="13.5" customHeight="1">
      <c r="A67" s="46" t="s">
        <v>1417</v>
      </c>
      <c r="B67" s="369">
        <f t="shared" si="15"/>
        <v>14618</v>
      </c>
      <c r="C67" s="370">
        <v>9811</v>
      </c>
      <c r="D67" s="370">
        <v>0</v>
      </c>
      <c r="E67" s="370">
        <v>265</v>
      </c>
      <c r="F67" s="370">
        <v>4542</v>
      </c>
      <c r="G67" s="370">
        <v>14618</v>
      </c>
      <c r="H67" s="370">
        <v>14616</v>
      </c>
      <c r="I67" s="370">
        <f t="shared" si="16"/>
        <v>13915</v>
      </c>
      <c r="J67" s="370">
        <v>5258</v>
      </c>
      <c r="K67" s="370">
        <v>8657</v>
      </c>
      <c r="L67" s="370">
        <f t="shared" si="17"/>
        <v>5203</v>
      </c>
      <c r="M67" s="370">
        <v>5200</v>
      </c>
      <c r="N67" s="370">
        <v>3</v>
      </c>
      <c r="O67" s="370">
        <f t="shared" si="18"/>
        <v>8712</v>
      </c>
      <c r="P67" s="370">
        <v>58</v>
      </c>
      <c r="Q67" s="370">
        <v>8654</v>
      </c>
      <c r="R67" s="370">
        <v>701</v>
      </c>
      <c r="S67" s="370">
        <v>2</v>
      </c>
      <c r="T67" s="371">
        <v>0</v>
      </c>
    </row>
    <row r="68" ht="12">
      <c r="A68" s="20" t="s">
        <v>1579</v>
      </c>
    </row>
  </sheetData>
  <mergeCells count="18">
    <mergeCell ref="L5:N5"/>
    <mergeCell ref="L4:Q4"/>
    <mergeCell ref="L3:S3"/>
    <mergeCell ref="A3:A6"/>
    <mergeCell ref="G4:G6"/>
    <mergeCell ref="G3:K3"/>
    <mergeCell ref="H4:K4"/>
    <mergeCell ref="H5:H6"/>
    <mergeCell ref="J5:K5"/>
    <mergeCell ref="B3:F4"/>
    <mergeCell ref="T3:T6"/>
    <mergeCell ref="S4:S6"/>
    <mergeCell ref="R4:R6"/>
    <mergeCell ref="O5:Q5"/>
    <mergeCell ref="B5:B6"/>
    <mergeCell ref="C5:C6"/>
    <mergeCell ref="E5:E6"/>
    <mergeCell ref="F5:F6"/>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2:O45"/>
  <sheetViews>
    <sheetView workbookViewId="0" topLeftCell="A1">
      <selection activeCell="A1" sqref="A1"/>
    </sheetView>
  </sheetViews>
  <sheetFormatPr defaultColWidth="9.00390625" defaultRowHeight="13.5"/>
  <cols>
    <col min="1" max="1" width="2.625" style="372" customWidth="1"/>
    <col min="2" max="2" width="14.25390625" style="372" customWidth="1"/>
    <col min="3" max="9" width="8.125" style="372" customWidth="1"/>
    <col min="10" max="15" width="6.125" style="372" customWidth="1"/>
    <col min="16" max="16384" width="9.00390625" style="372" customWidth="1"/>
  </cols>
  <sheetData>
    <row r="2" ht="18" customHeight="1">
      <c r="B2" s="373" t="s">
        <v>1639</v>
      </c>
    </row>
    <row r="3" ht="18" customHeight="1">
      <c r="A3" s="373" t="s">
        <v>1610</v>
      </c>
    </row>
    <row r="4" ht="12.75" thickBot="1">
      <c r="K4" s="374"/>
    </row>
    <row r="5" spans="2:15" ht="18" customHeight="1" thickTop="1">
      <c r="B5" s="375"/>
      <c r="C5" s="1355" t="s">
        <v>1581</v>
      </c>
      <c r="D5" s="1359" t="s">
        <v>1582</v>
      </c>
      <c r="E5" s="1360"/>
      <c r="F5" s="1360"/>
      <c r="G5" s="1360"/>
      <c r="H5" s="1360"/>
      <c r="I5" s="1361"/>
      <c r="J5" s="1359" t="s">
        <v>1583</v>
      </c>
      <c r="K5" s="1360"/>
      <c r="L5" s="1360"/>
      <c r="M5" s="1360"/>
      <c r="N5" s="1360"/>
      <c r="O5" s="1361"/>
    </row>
    <row r="6" spans="2:15" ht="18" customHeight="1">
      <c r="B6" s="376" t="s">
        <v>1480</v>
      </c>
      <c r="C6" s="1356"/>
      <c r="D6" s="377" t="s">
        <v>1584</v>
      </c>
      <c r="E6" s="377" t="s">
        <v>1585</v>
      </c>
      <c r="F6" s="377" t="s">
        <v>1586</v>
      </c>
      <c r="G6" s="377" t="s">
        <v>1586</v>
      </c>
      <c r="H6" s="377" t="s">
        <v>1587</v>
      </c>
      <c r="I6" s="377" t="s">
        <v>1588</v>
      </c>
      <c r="J6" s="377" t="s">
        <v>1611</v>
      </c>
      <c r="K6" s="378">
        <v>30</v>
      </c>
      <c r="L6" s="379">
        <v>90</v>
      </c>
      <c r="M6" s="379">
        <v>150</v>
      </c>
      <c r="N6" s="379">
        <v>200</v>
      </c>
      <c r="O6" s="379">
        <v>250</v>
      </c>
    </row>
    <row r="7" spans="2:15" ht="18" customHeight="1">
      <c r="B7" s="376" t="s">
        <v>1589</v>
      </c>
      <c r="C7" s="1357" t="s">
        <v>1612</v>
      </c>
      <c r="D7" s="381"/>
      <c r="E7" s="381"/>
      <c r="F7" s="381" t="s">
        <v>1590</v>
      </c>
      <c r="G7" s="381" t="s">
        <v>1591</v>
      </c>
      <c r="H7" s="381"/>
      <c r="I7" s="381" t="s">
        <v>1592</v>
      </c>
      <c r="J7" s="381"/>
      <c r="K7" s="381" t="s">
        <v>1613</v>
      </c>
      <c r="L7" s="380" t="s">
        <v>1593</v>
      </c>
      <c r="M7" s="380" t="s">
        <v>1593</v>
      </c>
      <c r="N7" s="380" t="s">
        <v>1593</v>
      </c>
      <c r="O7" s="381"/>
    </row>
    <row r="8" spans="2:15" ht="18" customHeight="1">
      <c r="B8" s="382" t="s">
        <v>1594</v>
      </c>
      <c r="C8" s="1358"/>
      <c r="D8" s="383" t="s">
        <v>1595</v>
      </c>
      <c r="E8" s="383" t="s">
        <v>1596</v>
      </c>
      <c r="F8" s="383" t="s">
        <v>1597</v>
      </c>
      <c r="G8" s="383" t="s">
        <v>1597</v>
      </c>
      <c r="H8" s="383" t="s">
        <v>1595</v>
      </c>
      <c r="I8" s="383" t="s">
        <v>1598</v>
      </c>
      <c r="J8" s="383" t="s">
        <v>1614</v>
      </c>
      <c r="K8" s="383">
        <v>89</v>
      </c>
      <c r="L8" s="384">
        <v>149</v>
      </c>
      <c r="M8" s="384">
        <v>199</v>
      </c>
      <c r="N8" s="384">
        <v>249</v>
      </c>
      <c r="O8" s="383" t="s">
        <v>1599</v>
      </c>
    </row>
    <row r="9" spans="2:15" ht="15" customHeight="1">
      <c r="B9" s="380" t="s">
        <v>1615</v>
      </c>
      <c r="C9" s="385">
        <f aca="true" t="shared" si="0" ref="C9:C14">SUM(D9:I9)</f>
        <v>809</v>
      </c>
      <c r="D9" s="386">
        <v>788</v>
      </c>
      <c r="E9" s="386">
        <v>7</v>
      </c>
      <c r="F9" s="386" t="s">
        <v>1616</v>
      </c>
      <c r="G9" s="386">
        <v>2</v>
      </c>
      <c r="H9" s="386">
        <v>10</v>
      </c>
      <c r="I9" s="386">
        <v>2</v>
      </c>
      <c r="J9" s="386" t="s">
        <v>1616</v>
      </c>
      <c r="K9" s="386">
        <v>103</v>
      </c>
      <c r="L9" s="386">
        <v>169</v>
      </c>
      <c r="M9" s="386">
        <v>321</v>
      </c>
      <c r="N9" s="386">
        <v>206</v>
      </c>
      <c r="O9" s="387">
        <v>10</v>
      </c>
    </row>
    <row r="10" spans="2:15" ht="15" customHeight="1">
      <c r="B10" s="388">
        <v>52</v>
      </c>
      <c r="C10" s="389">
        <f t="shared" si="0"/>
        <v>810</v>
      </c>
      <c r="D10" s="390">
        <v>787</v>
      </c>
      <c r="E10" s="390">
        <v>8</v>
      </c>
      <c r="F10" s="390" t="s">
        <v>1616</v>
      </c>
      <c r="G10" s="390">
        <v>2</v>
      </c>
      <c r="H10" s="390">
        <v>11</v>
      </c>
      <c r="I10" s="390">
        <v>2</v>
      </c>
      <c r="J10" s="390" t="s">
        <v>1616</v>
      </c>
      <c r="K10" s="390">
        <v>108</v>
      </c>
      <c r="L10" s="390">
        <v>174</v>
      </c>
      <c r="M10" s="390">
        <v>317</v>
      </c>
      <c r="N10" s="390">
        <v>202</v>
      </c>
      <c r="O10" s="391">
        <v>9</v>
      </c>
    </row>
    <row r="11" spans="2:15" ht="15" customHeight="1">
      <c r="B11" s="388">
        <v>53</v>
      </c>
      <c r="C11" s="389">
        <f t="shared" si="0"/>
        <v>764</v>
      </c>
      <c r="D11" s="390">
        <v>742</v>
      </c>
      <c r="E11" s="390">
        <v>8</v>
      </c>
      <c r="F11" s="390" t="s">
        <v>1616</v>
      </c>
      <c r="G11" s="390">
        <v>2</v>
      </c>
      <c r="H11" s="390">
        <v>10</v>
      </c>
      <c r="I11" s="390">
        <v>2</v>
      </c>
      <c r="J11" s="390">
        <v>1</v>
      </c>
      <c r="K11" s="390">
        <v>130</v>
      </c>
      <c r="L11" s="390">
        <v>218</v>
      </c>
      <c r="M11" s="390">
        <v>231</v>
      </c>
      <c r="N11" s="390">
        <v>101</v>
      </c>
      <c r="O11" s="391">
        <v>83</v>
      </c>
    </row>
    <row r="12" spans="2:15" ht="15" customHeight="1">
      <c r="B12" s="388">
        <v>54</v>
      </c>
      <c r="C12" s="389">
        <f t="shared" si="0"/>
        <v>777</v>
      </c>
      <c r="D12" s="390">
        <v>752</v>
      </c>
      <c r="E12" s="390">
        <v>9</v>
      </c>
      <c r="F12" s="390" t="s">
        <v>1616</v>
      </c>
      <c r="G12" s="390">
        <v>3</v>
      </c>
      <c r="H12" s="390">
        <v>11</v>
      </c>
      <c r="I12" s="390">
        <v>2</v>
      </c>
      <c r="J12" s="390" t="s">
        <v>1616</v>
      </c>
      <c r="K12" s="390">
        <v>115</v>
      </c>
      <c r="L12" s="390">
        <v>205</v>
      </c>
      <c r="M12" s="390">
        <v>310</v>
      </c>
      <c r="N12" s="390">
        <v>84</v>
      </c>
      <c r="O12" s="391">
        <v>63</v>
      </c>
    </row>
    <row r="13" spans="2:15" ht="15" customHeight="1">
      <c r="B13" s="388">
        <v>55</v>
      </c>
      <c r="C13" s="389">
        <f t="shared" si="0"/>
        <v>774</v>
      </c>
      <c r="D13" s="390">
        <v>749</v>
      </c>
      <c r="E13" s="390">
        <v>9</v>
      </c>
      <c r="F13" s="390" t="s">
        <v>1616</v>
      </c>
      <c r="G13" s="390">
        <v>3</v>
      </c>
      <c r="H13" s="390">
        <v>11</v>
      </c>
      <c r="I13" s="390">
        <v>2</v>
      </c>
      <c r="J13" s="390" t="s">
        <v>1616</v>
      </c>
      <c r="K13" s="390">
        <v>112</v>
      </c>
      <c r="L13" s="390">
        <v>164</v>
      </c>
      <c r="M13" s="390">
        <v>324</v>
      </c>
      <c r="N13" s="390">
        <v>126</v>
      </c>
      <c r="O13" s="391">
        <v>48</v>
      </c>
    </row>
    <row r="14" spans="1:15" s="398" customFormat="1" ht="15" customHeight="1">
      <c r="A14" s="392"/>
      <c r="B14" s="393">
        <v>56</v>
      </c>
      <c r="C14" s="394">
        <f t="shared" si="0"/>
        <v>756</v>
      </c>
      <c r="D14" s="395">
        <v>731</v>
      </c>
      <c r="E14" s="395">
        <v>9</v>
      </c>
      <c r="F14" s="395" t="s">
        <v>1616</v>
      </c>
      <c r="G14" s="395">
        <v>3</v>
      </c>
      <c r="H14" s="395">
        <v>11</v>
      </c>
      <c r="I14" s="395">
        <v>2</v>
      </c>
      <c r="J14" s="395" t="s">
        <v>1616</v>
      </c>
      <c r="K14" s="396">
        <v>112</v>
      </c>
      <c r="L14" s="395">
        <v>173</v>
      </c>
      <c r="M14" s="395">
        <v>306</v>
      </c>
      <c r="N14" s="395">
        <v>124</v>
      </c>
      <c r="O14" s="397">
        <v>41</v>
      </c>
    </row>
    <row r="15" spans="1:15" ht="9.75" customHeight="1">
      <c r="A15" s="399"/>
      <c r="B15" s="400"/>
      <c r="C15" s="401"/>
      <c r="D15" s="402"/>
      <c r="E15" s="402"/>
      <c r="F15" s="402"/>
      <c r="G15" s="402"/>
      <c r="H15" s="402"/>
      <c r="I15" s="402"/>
      <c r="J15" s="402"/>
      <c r="K15" s="402"/>
      <c r="L15" s="402"/>
      <c r="M15" s="402"/>
      <c r="N15" s="402"/>
      <c r="O15" s="403"/>
    </row>
    <row r="16" spans="2:15" ht="24" customHeight="1">
      <c r="B16" s="381" t="s">
        <v>1600</v>
      </c>
      <c r="C16" s="389"/>
      <c r="D16" s="390"/>
      <c r="E16" s="390"/>
      <c r="F16" s="390"/>
      <c r="G16" s="390"/>
      <c r="H16" s="390"/>
      <c r="I16" s="390"/>
      <c r="J16" s="390"/>
      <c r="K16" s="390"/>
      <c r="L16" s="390"/>
      <c r="M16" s="390"/>
      <c r="N16" s="390"/>
      <c r="O16" s="391"/>
    </row>
    <row r="17" spans="2:15" ht="13.5" customHeight="1">
      <c r="B17" s="381" t="s">
        <v>1601</v>
      </c>
      <c r="C17" s="389">
        <f aca="true" t="shared" si="1" ref="C17:C32">SUM(D17:I17)</f>
        <v>47</v>
      </c>
      <c r="D17" s="390">
        <v>47</v>
      </c>
      <c r="E17" s="404" t="s">
        <v>1616</v>
      </c>
      <c r="F17" s="404">
        <v>0</v>
      </c>
      <c r="G17" s="404">
        <v>0</v>
      </c>
      <c r="H17" s="404">
        <v>0</v>
      </c>
      <c r="I17" s="404">
        <v>0</v>
      </c>
      <c r="J17" s="404">
        <v>0</v>
      </c>
      <c r="K17" s="405">
        <v>31</v>
      </c>
      <c r="L17" s="390">
        <v>16</v>
      </c>
      <c r="M17" s="390" t="s">
        <v>1616</v>
      </c>
      <c r="N17" s="390" t="s">
        <v>1616</v>
      </c>
      <c r="O17" s="391" t="s">
        <v>1616</v>
      </c>
    </row>
    <row r="18" spans="2:15" ht="13.5" customHeight="1">
      <c r="B18" s="381" t="s">
        <v>1617</v>
      </c>
      <c r="C18" s="389">
        <f t="shared" si="1"/>
        <v>3</v>
      </c>
      <c r="D18" s="390">
        <v>3</v>
      </c>
      <c r="E18" s="390" t="s">
        <v>1616</v>
      </c>
      <c r="F18" s="390">
        <v>0</v>
      </c>
      <c r="G18" s="390">
        <v>0</v>
      </c>
      <c r="H18" s="390">
        <v>0</v>
      </c>
      <c r="I18" s="390">
        <v>0</v>
      </c>
      <c r="J18" s="390">
        <v>0</v>
      </c>
      <c r="K18" s="390">
        <v>2</v>
      </c>
      <c r="L18" s="390">
        <v>1</v>
      </c>
      <c r="M18" s="390" t="s">
        <v>1616</v>
      </c>
      <c r="N18" s="390" t="s">
        <v>1616</v>
      </c>
      <c r="O18" s="391" t="s">
        <v>1616</v>
      </c>
    </row>
    <row r="19" spans="2:15" ht="13.5" customHeight="1">
      <c r="B19" s="381" t="s">
        <v>1618</v>
      </c>
      <c r="C19" s="389">
        <f t="shared" si="1"/>
        <v>116</v>
      </c>
      <c r="D19" s="390">
        <v>116</v>
      </c>
      <c r="E19" s="390" t="s">
        <v>1616</v>
      </c>
      <c r="F19" s="390">
        <v>0</v>
      </c>
      <c r="G19" s="390">
        <v>0</v>
      </c>
      <c r="H19" s="390">
        <v>0</v>
      </c>
      <c r="I19" s="390">
        <v>0</v>
      </c>
      <c r="J19" s="390">
        <v>0</v>
      </c>
      <c r="K19" s="390">
        <v>50</v>
      </c>
      <c r="L19" s="390">
        <v>58</v>
      </c>
      <c r="M19" s="390">
        <v>7</v>
      </c>
      <c r="N19" s="390">
        <v>1</v>
      </c>
      <c r="O19" s="391" t="s">
        <v>1616</v>
      </c>
    </row>
    <row r="20" spans="2:15" ht="13.5" customHeight="1">
      <c r="B20" s="406" t="s">
        <v>1619</v>
      </c>
      <c r="C20" s="389">
        <f t="shared" si="1"/>
        <v>348</v>
      </c>
      <c r="D20" s="390">
        <v>348</v>
      </c>
      <c r="E20" s="390" t="s">
        <v>1616</v>
      </c>
      <c r="F20" s="390">
        <v>0</v>
      </c>
      <c r="G20" s="390">
        <v>0</v>
      </c>
      <c r="H20" s="390">
        <v>0</v>
      </c>
      <c r="I20" s="390">
        <v>0</v>
      </c>
      <c r="J20" s="390">
        <v>0</v>
      </c>
      <c r="K20" s="390">
        <v>17</v>
      </c>
      <c r="L20" s="390">
        <v>77</v>
      </c>
      <c r="M20" s="390">
        <v>201</v>
      </c>
      <c r="N20" s="390">
        <v>48</v>
      </c>
      <c r="O20" s="391">
        <v>5</v>
      </c>
    </row>
    <row r="21" spans="2:15" ht="13.5" customHeight="1">
      <c r="B21" s="406" t="s">
        <v>1620</v>
      </c>
      <c r="C21" s="389">
        <f t="shared" si="1"/>
        <v>84</v>
      </c>
      <c r="D21" s="390">
        <v>83</v>
      </c>
      <c r="E21" s="390" t="s">
        <v>1616</v>
      </c>
      <c r="F21" s="390">
        <v>0</v>
      </c>
      <c r="G21" s="390">
        <v>0</v>
      </c>
      <c r="H21" s="390">
        <v>1</v>
      </c>
      <c r="I21" s="390">
        <v>0</v>
      </c>
      <c r="J21" s="390">
        <v>0</v>
      </c>
      <c r="K21" s="390">
        <v>1</v>
      </c>
      <c r="L21" s="390">
        <v>4</v>
      </c>
      <c r="M21" s="390">
        <v>37</v>
      </c>
      <c r="N21" s="390">
        <v>30</v>
      </c>
      <c r="O21" s="391">
        <v>12</v>
      </c>
    </row>
    <row r="22" spans="2:15" ht="13.5" customHeight="1">
      <c r="B22" s="406" t="s">
        <v>1621</v>
      </c>
      <c r="C22" s="389">
        <f t="shared" si="1"/>
        <v>68</v>
      </c>
      <c r="D22" s="390">
        <v>68</v>
      </c>
      <c r="E22" s="390" t="s">
        <v>1616</v>
      </c>
      <c r="F22" s="390">
        <v>0</v>
      </c>
      <c r="G22" s="390">
        <v>0</v>
      </c>
      <c r="H22" s="390">
        <v>0</v>
      </c>
      <c r="I22" s="390">
        <v>0</v>
      </c>
      <c r="J22" s="390">
        <v>0</v>
      </c>
      <c r="K22" s="390" t="s">
        <v>1616</v>
      </c>
      <c r="L22" s="390">
        <v>1</v>
      </c>
      <c r="M22" s="390">
        <v>27</v>
      </c>
      <c r="N22" s="390">
        <v>30</v>
      </c>
      <c r="O22" s="391">
        <v>10</v>
      </c>
    </row>
    <row r="23" spans="2:15" ht="13.5" customHeight="1">
      <c r="B23" s="406" t="s">
        <v>1622</v>
      </c>
      <c r="C23" s="389">
        <f t="shared" si="1"/>
        <v>28</v>
      </c>
      <c r="D23" s="390">
        <v>27</v>
      </c>
      <c r="E23" s="390" t="s">
        <v>1616</v>
      </c>
      <c r="F23" s="390">
        <v>0</v>
      </c>
      <c r="G23" s="390">
        <v>0</v>
      </c>
      <c r="H23" s="390">
        <v>1</v>
      </c>
      <c r="I23" s="390">
        <v>0</v>
      </c>
      <c r="J23" s="390">
        <v>0</v>
      </c>
      <c r="K23" s="390" t="s">
        <v>1616</v>
      </c>
      <c r="L23" s="390" t="s">
        <v>1616</v>
      </c>
      <c r="M23" s="390">
        <v>20</v>
      </c>
      <c r="N23" s="390">
        <v>8</v>
      </c>
      <c r="O23" s="391" t="s">
        <v>1616</v>
      </c>
    </row>
    <row r="24" spans="2:15" ht="13.5" customHeight="1">
      <c r="B24" s="406" t="s">
        <v>1623</v>
      </c>
      <c r="C24" s="389">
        <f t="shared" si="1"/>
        <v>3</v>
      </c>
      <c r="D24" s="390">
        <v>2</v>
      </c>
      <c r="E24" s="390" t="s">
        <v>1616</v>
      </c>
      <c r="F24" s="390">
        <v>0</v>
      </c>
      <c r="G24" s="390">
        <v>1</v>
      </c>
      <c r="H24" s="390" t="s">
        <v>1616</v>
      </c>
      <c r="I24" s="390">
        <v>0</v>
      </c>
      <c r="J24" s="390">
        <v>0</v>
      </c>
      <c r="K24" s="390" t="s">
        <v>1616</v>
      </c>
      <c r="L24" s="390">
        <v>1</v>
      </c>
      <c r="M24" s="390">
        <v>2</v>
      </c>
      <c r="N24" s="390" t="s">
        <v>1616</v>
      </c>
      <c r="O24" s="391" t="s">
        <v>1616</v>
      </c>
    </row>
    <row r="25" spans="2:15" ht="13.5" customHeight="1">
      <c r="B25" s="406" t="s">
        <v>1624</v>
      </c>
      <c r="C25" s="389">
        <f t="shared" si="1"/>
        <v>11</v>
      </c>
      <c r="D25" s="390">
        <v>8</v>
      </c>
      <c r="E25" s="390">
        <v>3</v>
      </c>
      <c r="F25" s="390">
        <v>0</v>
      </c>
      <c r="G25" s="390">
        <v>0</v>
      </c>
      <c r="H25" s="390">
        <v>0</v>
      </c>
      <c r="I25" s="390">
        <v>0</v>
      </c>
      <c r="J25" s="390">
        <v>0</v>
      </c>
      <c r="K25" s="390">
        <v>1</v>
      </c>
      <c r="L25" s="390" t="s">
        <v>1616</v>
      </c>
      <c r="M25" s="390">
        <v>3</v>
      </c>
      <c r="N25" s="390">
        <v>3</v>
      </c>
      <c r="O25" s="391">
        <v>4</v>
      </c>
    </row>
    <row r="26" spans="2:15" ht="13.5" customHeight="1">
      <c r="B26" s="406" t="s">
        <v>1625</v>
      </c>
      <c r="C26" s="389">
        <f t="shared" si="1"/>
        <v>13</v>
      </c>
      <c r="D26" s="390">
        <v>11</v>
      </c>
      <c r="E26" s="390">
        <v>2</v>
      </c>
      <c r="F26" s="390">
        <v>0</v>
      </c>
      <c r="G26" s="390">
        <v>0</v>
      </c>
      <c r="H26" s="390">
        <v>0</v>
      </c>
      <c r="I26" s="390">
        <v>0</v>
      </c>
      <c r="J26" s="390">
        <v>0</v>
      </c>
      <c r="K26" s="390" t="s">
        <v>1616</v>
      </c>
      <c r="L26" s="390" t="s">
        <v>1616</v>
      </c>
      <c r="M26" s="390">
        <v>3</v>
      </c>
      <c r="N26" s="390">
        <v>4</v>
      </c>
      <c r="O26" s="391">
        <v>6</v>
      </c>
    </row>
    <row r="27" spans="2:15" ht="13.5" customHeight="1">
      <c r="B27" s="406" t="s">
        <v>1626</v>
      </c>
      <c r="C27" s="389">
        <f t="shared" si="1"/>
        <v>3</v>
      </c>
      <c r="D27" s="390">
        <v>1</v>
      </c>
      <c r="E27" s="390">
        <v>1</v>
      </c>
      <c r="F27" s="390">
        <v>0</v>
      </c>
      <c r="G27" s="390">
        <v>0</v>
      </c>
      <c r="H27" s="390">
        <v>0</v>
      </c>
      <c r="I27" s="390">
        <v>1</v>
      </c>
      <c r="J27" s="390">
        <v>0</v>
      </c>
      <c r="K27" s="390" t="s">
        <v>1616</v>
      </c>
      <c r="L27" s="390">
        <v>1</v>
      </c>
      <c r="M27" s="390" t="s">
        <v>1616</v>
      </c>
      <c r="N27" s="390" t="s">
        <v>1616</v>
      </c>
      <c r="O27" s="391">
        <v>2</v>
      </c>
    </row>
    <row r="28" spans="2:15" ht="13.5" customHeight="1">
      <c r="B28" s="380" t="s">
        <v>1627</v>
      </c>
      <c r="C28" s="389">
        <f t="shared" si="1"/>
        <v>4</v>
      </c>
      <c r="D28" s="390" t="s">
        <v>1616</v>
      </c>
      <c r="E28" s="390">
        <v>3</v>
      </c>
      <c r="F28" s="390">
        <v>0</v>
      </c>
      <c r="G28" s="390">
        <v>0</v>
      </c>
      <c r="H28" s="390">
        <v>0</v>
      </c>
      <c r="I28" s="390">
        <v>1</v>
      </c>
      <c r="J28" s="390">
        <v>0</v>
      </c>
      <c r="K28" s="390" t="s">
        <v>1616</v>
      </c>
      <c r="L28" s="390">
        <v>2</v>
      </c>
      <c r="M28" s="390" t="s">
        <v>1616</v>
      </c>
      <c r="N28" s="390" t="s">
        <v>1616</v>
      </c>
      <c r="O28" s="391">
        <v>2</v>
      </c>
    </row>
    <row r="29" spans="2:15" ht="13.5" customHeight="1">
      <c r="B29" s="406" t="s">
        <v>1628</v>
      </c>
      <c r="C29" s="389">
        <f t="shared" si="1"/>
        <v>0</v>
      </c>
      <c r="D29" s="390" t="s">
        <v>1616</v>
      </c>
      <c r="E29" s="390" t="s">
        <v>1616</v>
      </c>
      <c r="F29" s="390">
        <v>0</v>
      </c>
      <c r="G29" s="390">
        <v>0</v>
      </c>
      <c r="H29" s="390">
        <v>0</v>
      </c>
      <c r="I29" s="390">
        <v>0</v>
      </c>
      <c r="J29" s="390">
        <v>0</v>
      </c>
      <c r="K29" s="390" t="s">
        <v>1616</v>
      </c>
      <c r="L29" s="390" t="s">
        <v>1616</v>
      </c>
      <c r="M29" s="390" t="s">
        <v>1616</v>
      </c>
      <c r="N29" s="390" t="s">
        <v>1616</v>
      </c>
      <c r="O29" s="391" t="s">
        <v>1616</v>
      </c>
    </row>
    <row r="30" spans="2:15" ht="13.5" customHeight="1">
      <c r="B30" s="381" t="s">
        <v>1602</v>
      </c>
      <c r="C30" s="389">
        <f t="shared" si="1"/>
        <v>23</v>
      </c>
      <c r="D30" s="390">
        <v>12</v>
      </c>
      <c r="E30" s="390" t="s">
        <v>1616</v>
      </c>
      <c r="F30" s="390">
        <v>0</v>
      </c>
      <c r="G30" s="390">
        <v>2</v>
      </c>
      <c r="H30" s="390">
        <v>9</v>
      </c>
      <c r="I30" s="390">
        <v>0</v>
      </c>
      <c r="J30" s="390">
        <v>0</v>
      </c>
      <c r="K30" s="390">
        <v>7</v>
      </c>
      <c r="L30" s="390">
        <v>10</v>
      </c>
      <c r="M30" s="390">
        <v>6</v>
      </c>
      <c r="N30" s="390" t="s">
        <v>1616</v>
      </c>
      <c r="O30" s="391" t="s">
        <v>1616</v>
      </c>
    </row>
    <row r="31" spans="2:15" ht="13.5" customHeight="1">
      <c r="B31" s="381" t="s">
        <v>1629</v>
      </c>
      <c r="C31" s="389">
        <f t="shared" si="1"/>
        <v>3</v>
      </c>
      <c r="D31" s="390">
        <v>3</v>
      </c>
      <c r="E31" s="390" t="s">
        <v>1630</v>
      </c>
      <c r="F31" s="390">
        <v>0</v>
      </c>
      <c r="G31" s="390">
        <v>0</v>
      </c>
      <c r="H31" s="390">
        <v>0</v>
      </c>
      <c r="I31" s="390">
        <v>0</v>
      </c>
      <c r="J31" s="390">
        <v>0</v>
      </c>
      <c r="K31" s="390">
        <v>3</v>
      </c>
      <c r="L31" s="390" t="s">
        <v>1630</v>
      </c>
      <c r="M31" s="390" t="s">
        <v>1630</v>
      </c>
      <c r="N31" s="390" t="s">
        <v>1630</v>
      </c>
      <c r="O31" s="391" t="s">
        <v>1630</v>
      </c>
    </row>
    <row r="32" spans="2:15" ht="13.5" customHeight="1">
      <c r="B32" s="381" t="s">
        <v>1631</v>
      </c>
      <c r="C32" s="389">
        <f t="shared" si="1"/>
        <v>2</v>
      </c>
      <c r="D32" s="390">
        <v>2</v>
      </c>
      <c r="E32" s="390"/>
      <c r="F32" s="390">
        <v>0</v>
      </c>
      <c r="G32" s="390">
        <v>0</v>
      </c>
      <c r="H32" s="390">
        <v>0</v>
      </c>
      <c r="I32" s="390">
        <v>0</v>
      </c>
      <c r="J32" s="390">
        <v>0</v>
      </c>
      <c r="K32" s="390" t="s">
        <v>1632</v>
      </c>
      <c r="L32" s="390">
        <v>2</v>
      </c>
      <c r="M32" s="390" t="s">
        <v>1632</v>
      </c>
      <c r="N32" s="390" t="s">
        <v>1632</v>
      </c>
      <c r="O32" s="391" t="s">
        <v>1632</v>
      </c>
    </row>
    <row r="33" spans="2:15" ht="9.75" customHeight="1">
      <c r="B33" s="381"/>
      <c r="C33" s="389"/>
      <c r="D33" s="390"/>
      <c r="E33" s="390"/>
      <c r="F33" s="390"/>
      <c r="G33" s="390"/>
      <c r="H33" s="390"/>
      <c r="I33" s="390"/>
      <c r="J33" s="390"/>
      <c r="K33" s="390"/>
      <c r="L33" s="390"/>
      <c r="M33" s="390"/>
      <c r="N33" s="390"/>
      <c r="O33" s="391"/>
    </row>
    <row r="34" spans="2:15" ht="19.5" customHeight="1">
      <c r="B34" s="381" t="s">
        <v>1633</v>
      </c>
      <c r="C34" s="389"/>
      <c r="D34" s="390"/>
      <c r="E34" s="390"/>
      <c r="F34" s="390"/>
      <c r="G34" s="390"/>
      <c r="H34" s="390"/>
      <c r="I34" s="390"/>
      <c r="J34" s="390"/>
      <c r="K34" s="390"/>
      <c r="L34" s="390"/>
      <c r="M34" s="390"/>
      <c r="N34" s="390"/>
      <c r="O34" s="391"/>
    </row>
    <row r="35" spans="2:15" ht="13.5" customHeight="1">
      <c r="B35" s="381" t="s">
        <v>1634</v>
      </c>
      <c r="C35" s="389">
        <f aca="true" t="shared" si="2" ref="C35:C43">SUM(D35:I35)</f>
        <v>92</v>
      </c>
      <c r="D35" s="390">
        <v>91</v>
      </c>
      <c r="E35" s="390" t="s">
        <v>1630</v>
      </c>
      <c r="F35" s="390">
        <v>0</v>
      </c>
      <c r="G35" s="390">
        <v>1</v>
      </c>
      <c r="H35" s="390" t="s">
        <v>1630</v>
      </c>
      <c r="I35" s="390">
        <v>0</v>
      </c>
      <c r="J35" s="390">
        <v>0</v>
      </c>
      <c r="K35" s="390">
        <v>36</v>
      </c>
      <c r="L35" s="390">
        <v>24</v>
      </c>
      <c r="M35" s="390">
        <v>21</v>
      </c>
      <c r="N35" s="390">
        <v>10</v>
      </c>
      <c r="O35" s="391">
        <v>1</v>
      </c>
    </row>
    <row r="36" spans="2:15" ht="13.5" customHeight="1">
      <c r="B36" s="381" t="s">
        <v>1635</v>
      </c>
      <c r="C36" s="389">
        <f t="shared" si="2"/>
        <v>22</v>
      </c>
      <c r="D36" s="390">
        <v>20</v>
      </c>
      <c r="E36" s="390" t="s">
        <v>1636</v>
      </c>
      <c r="F36" s="390">
        <v>0</v>
      </c>
      <c r="G36" s="390"/>
      <c r="H36" s="390">
        <v>2</v>
      </c>
      <c r="I36" s="390">
        <v>0</v>
      </c>
      <c r="J36" s="390">
        <v>0</v>
      </c>
      <c r="K36" s="390">
        <v>13</v>
      </c>
      <c r="L36" s="390">
        <v>5</v>
      </c>
      <c r="M36" s="390">
        <v>2</v>
      </c>
      <c r="N36" s="390">
        <v>1</v>
      </c>
      <c r="O36" s="391">
        <v>1</v>
      </c>
    </row>
    <row r="37" spans="2:15" ht="13.5" customHeight="1">
      <c r="B37" s="381" t="s">
        <v>1603</v>
      </c>
      <c r="C37" s="389">
        <f t="shared" si="2"/>
        <v>160</v>
      </c>
      <c r="D37" s="390">
        <v>152</v>
      </c>
      <c r="E37" s="390">
        <v>5</v>
      </c>
      <c r="F37" s="390">
        <v>0</v>
      </c>
      <c r="G37" s="390">
        <v>0</v>
      </c>
      <c r="H37" s="390">
        <v>3</v>
      </c>
      <c r="I37" s="390">
        <v>0</v>
      </c>
      <c r="J37" s="390" t="s">
        <v>1636</v>
      </c>
      <c r="K37" s="390">
        <v>7</v>
      </c>
      <c r="L37" s="390">
        <v>38</v>
      </c>
      <c r="M37" s="390">
        <v>61</v>
      </c>
      <c r="N37" s="390">
        <v>48</v>
      </c>
      <c r="O37" s="391">
        <v>6</v>
      </c>
    </row>
    <row r="38" spans="2:15" ht="13.5" customHeight="1">
      <c r="B38" s="381" t="s">
        <v>1604</v>
      </c>
      <c r="C38" s="389">
        <f t="shared" si="2"/>
        <v>157</v>
      </c>
      <c r="D38" s="390">
        <v>154</v>
      </c>
      <c r="E38" s="390" t="s">
        <v>1636</v>
      </c>
      <c r="F38" s="390">
        <v>0</v>
      </c>
      <c r="G38" s="390">
        <v>0</v>
      </c>
      <c r="H38" s="390">
        <v>3</v>
      </c>
      <c r="I38" s="390">
        <v>0</v>
      </c>
      <c r="J38" s="390">
        <v>0</v>
      </c>
      <c r="K38" s="390">
        <v>8</v>
      </c>
      <c r="L38" s="390">
        <v>17</v>
      </c>
      <c r="M38" s="390">
        <v>43</v>
      </c>
      <c r="N38" s="390">
        <v>59</v>
      </c>
      <c r="O38" s="391">
        <v>30</v>
      </c>
    </row>
    <row r="39" spans="2:15" ht="13.5" customHeight="1">
      <c r="B39" s="381" t="s">
        <v>1605</v>
      </c>
      <c r="C39" s="389">
        <f t="shared" si="2"/>
        <v>61</v>
      </c>
      <c r="D39" s="390">
        <v>54</v>
      </c>
      <c r="E39" s="390">
        <v>4</v>
      </c>
      <c r="F39" s="390">
        <v>0</v>
      </c>
      <c r="G39" s="390">
        <v>0</v>
      </c>
      <c r="H39" s="390">
        <v>1</v>
      </c>
      <c r="I39" s="390">
        <v>2</v>
      </c>
      <c r="J39" s="390">
        <v>0</v>
      </c>
      <c r="K39" s="390">
        <v>12</v>
      </c>
      <c r="L39" s="390">
        <v>19</v>
      </c>
      <c r="M39" s="390">
        <v>25</v>
      </c>
      <c r="N39" s="390">
        <v>2</v>
      </c>
      <c r="O39" s="391">
        <v>3</v>
      </c>
    </row>
    <row r="40" spans="2:15" ht="13.5" customHeight="1">
      <c r="B40" s="381" t="s">
        <v>1606</v>
      </c>
      <c r="C40" s="389">
        <f t="shared" si="2"/>
        <v>48</v>
      </c>
      <c r="D40" s="390">
        <v>47</v>
      </c>
      <c r="E40" s="390" t="s">
        <v>1636</v>
      </c>
      <c r="F40" s="390">
        <v>0</v>
      </c>
      <c r="G40" s="390">
        <v>0</v>
      </c>
      <c r="H40" s="390">
        <v>1</v>
      </c>
      <c r="I40" s="390" t="s">
        <v>1636</v>
      </c>
      <c r="J40" s="390">
        <v>0</v>
      </c>
      <c r="K40" s="390">
        <v>11</v>
      </c>
      <c r="L40" s="390">
        <v>19</v>
      </c>
      <c r="M40" s="390">
        <v>18</v>
      </c>
      <c r="N40" s="390" t="s">
        <v>1636</v>
      </c>
      <c r="O40" s="391" t="s">
        <v>1636</v>
      </c>
    </row>
    <row r="41" spans="2:15" ht="13.5" customHeight="1">
      <c r="B41" s="381" t="s">
        <v>1607</v>
      </c>
      <c r="C41" s="389">
        <f t="shared" si="2"/>
        <v>63</v>
      </c>
      <c r="D41" s="390">
        <v>62</v>
      </c>
      <c r="E41" s="390" t="s">
        <v>1636</v>
      </c>
      <c r="F41" s="390">
        <v>0</v>
      </c>
      <c r="G41" s="390">
        <v>0</v>
      </c>
      <c r="H41" s="390">
        <v>1</v>
      </c>
      <c r="I41" s="390" t="s">
        <v>1636</v>
      </c>
      <c r="J41" s="390" t="s">
        <v>1636</v>
      </c>
      <c r="K41" s="390">
        <v>8</v>
      </c>
      <c r="L41" s="390">
        <v>8</v>
      </c>
      <c r="M41" s="390">
        <v>43</v>
      </c>
      <c r="N41" s="390">
        <v>4</v>
      </c>
      <c r="O41" s="391" t="s">
        <v>1636</v>
      </c>
    </row>
    <row r="42" spans="2:15" ht="13.5" customHeight="1">
      <c r="B42" s="381" t="s">
        <v>1608</v>
      </c>
      <c r="C42" s="389">
        <f t="shared" si="2"/>
        <v>55</v>
      </c>
      <c r="D42" s="390">
        <v>54</v>
      </c>
      <c r="E42" s="390" t="s">
        <v>1636</v>
      </c>
      <c r="F42" s="390">
        <v>0</v>
      </c>
      <c r="G42" s="390">
        <v>1</v>
      </c>
      <c r="H42" s="390" t="s">
        <v>1636</v>
      </c>
      <c r="I42" s="390" t="s">
        <v>1636</v>
      </c>
      <c r="J42" s="390">
        <v>0</v>
      </c>
      <c r="K42" s="390">
        <v>5</v>
      </c>
      <c r="L42" s="390">
        <v>18</v>
      </c>
      <c r="M42" s="390">
        <v>32</v>
      </c>
      <c r="N42" s="390" t="s">
        <v>1636</v>
      </c>
      <c r="O42" s="391" t="s">
        <v>1636</v>
      </c>
    </row>
    <row r="43" spans="2:15" ht="13.5" customHeight="1">
      <c r="B43" s="383" t="s">
        <v>1609</v>
      </c>
      <c r="C43" s="407">
        <f t="shared" si="2"/>
        <v>98</v>
      </c>
      <c r="D43" s="408">
        <v>97</v>
      </c>
      <c r="E43" s="408" t="s">
        <v>1636</v>
      </c>
      <c r="F43" s="408">
        <v>0</v>
      </c>
      <c r="G43" s="408">
        <v>1</v>
      </c>
      <c r="H43" s="408" t="s">
        <v>1636</v>
      </c>
      <c r="I43" s="408" t="s">
        <v>1636</v>
      </c>
      <c r="J43" s="408">
        <v>0</v>
      </c>
      <c r="K43" s="408">
        <v>12</v>
      </c>
      <c r="L43" s="408">
        <v>25</v>
      </c>
      <c r="M43" s="408">
        <v>61</v>
      </c>
      <c r="N43" s="408" t="s">
        <v>1636</v>
      </c>
      <c r="O43" s="409" t="s">
        <v>1636</v>
      </c>
    </row>
    <row r="44" spans="2:15" ht="13.5" customHeight="1">
      <c r="B44" s="410" t="s">
        <v>1637</v>
      </c>
      <c r="C44" s="410"/>
      <c r="D44" s="410"/>
      <c r="E44" s="410"/>
      <c r="F44" s="410"/>
      <c r="G44" s="410"/>
      <c r="H44" s="410"/>
      <c r="I44" s="410"/>
      <c r="J44" s="410"/>
      <c r="K44" s="411"/>
      <c r="L44" s="411"/>
      <c r="M44" s="411"/>
      <c r="N44" s="411"/>
      <c r="O44" s="411"/>
    </row>
    <row r="45" ht="12">
      <c r="B45" s="372" t="s">
        <v>1638</v>
      </c>
    </row>
  </sheetData>
  <mergeCells count="4">
    <mergeCell ref="C5:C6"/>
    <mergeCell ref="C7:C8"/>
    <mergeCell ref="D5:I5"/>
    <mergeCell ref="J5:O5"/>
  </mergeCells>
  <printOptions/>
  <pageMargins left="0.2755905511811024" right="0.2755905511811024" top="0.3937007874015748" bottom="0.3937007874015748" header="0.1968503937007874" footer="0.1968503937007874"/>
  <pageSetup horizontalDpi="400" verticalDpi="400" orientation="portrait" paperSize="9" r:id="rId1"/>
  <headerFooter alignWithMargins="0">
    <oddFooter>&amp;C&amp;F&amp;A</oddFooter>
  </headerFooter>
</worksheet>
</file>

<file path=xl/worksheets/sheet12.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9.00390625" defaultRowHeight="15" customHeight="1"/>
  <cols>
    <col min="1" max="1" width="4.25390625" style="412" customWidth="1"/>
    <col min="2" max="3" width="6.00390625" style="412" customWidth="1"/>
    <col min="4" max="4" width="14.625" style="412" customWidth="1"/>
    <col min="5" max="5" width="12.375" style="412" customWidth="1"/>
    <col min="6" max="10" width="9.625" style="412" customWidth="1"/>
    <col min="11" max="16384" width="9.00390625" style="412" customWidth="1"/>
  </cols>
  <sheetData>
    <row r="1" ht="21.75" customHeight="1">
      <c r="C1" s="413" t="s">
        <v>1664</v>
      </c>
    </row>
    <row r="2" spans="1:2" ht="15" customHeight="1">
      <c r="A2" s="413"/>
      <c r="B2" s="413"/>
    </row>
    <row r="3" spans="1:10" ht="15" customHeight="1" thickBot="1">
      <c r="A3" s="413"/>
      <c r="B3" s="413"/>
      <c r="J3" s="414" t="s">
        <v>1640</v>
      </c>
    </row>
    <row r="4" spans="1:10" ht="21" customHeight="1" thickTop="1">
      <c r="A4" s="413"/>
      <c r="B4" s="1365" t="s">
        <v>1641</v>
      </c>
      <c r="C4" s="1366"/>
      <c r="D4" s="1367"/>
      <c r="E4" s="415" t="s">
        <v>1642</v>
      </c>
      <c r="F4" s="415">
        <v>52</v>
      </c>
      <c r="G4" s="415">
        <v>53</v>
      </c>
      <c r="H4" s="415">
        <v>54</v>
      </c>
      <c r="I4" s="415">
        <v>55</v>
      </c>
      <c r="J4" s="415">
        <v>56</v>
      </c>
    </row>
    <row r="5" spans="2:10" s="416" customFormat="1" ht="15" customHeight="1">
      <c r="B5" s="1368" t="s">
        <v>1557</v>
      </c>
      <c r="C5" s="1369"/>
      <c r="D5" s="1370"/>
      <c r="E5" s="417">
        <v>19397.6</v>
      </c>
      <c r="F5" s="418">
        <f>F6+F17+F21+F25</f>
        <v>14907.799999999997</v>
      </c>
      <c r="G5" s="418">
        <f>G6+G17+G21+G25</f>
        <v>13499.7</v>
      </c>
      <c r="H5" s="418">
        <f>H6+H17+H21+H25</f>
        <v>15087.900000000001</v>
      </c>
      <c r="I5" s="418">
        <f>I6+I17+I21+I25</f>
        <v>12974.1</v>
      </c>
      <c r="J5" s="419">
        <f>J6+J17+J21+J25</f>
        <v>12375.8</v>
      </c>
    </row>
    <row r="6" spans="2:10" ht="15" customHeight="1">
      <c r="B6" s="420"/>
      <c r="C6" s="421"/>
      <c r="D6" s="422" t="s">
        <v>1643</v>
      </c>
      <c r="E6" s="423">
        <f>SUM(E7:E16)</f>
        <v>7814.7</v>
      </c>
      <c r="F6" s="423">
        <f>SUM(F7:F16)</f>
        <v>8098.199999999999</v>
      </c>
      <c r="G6" s="423">
        <f>SUM(G7:G16)</f>
        <v>6979</v>
      </c>
      <c r="H6" s="423">
        <f>SUM(H7:H16)</f>
        <v>7129.900000000001</v>
      </c>
      <c r="I6" s="423">
        <f>SUM(I7:I16)</f>
        <v>6667.799999999999</v>
      </c>
      <c r="J6" s="424">
        <v>6993.9</v>
      </c>
    </row>
    <row r="7" spans="2:10" ht="15" customHeight="1">
      <c r="B7" s="420"/>
      <c r="C7" s="421"/>
      <c r="D7" s="425" t="s">
        <v>1644</v>
      </c>
      <c r="E7" s="426">
        <v>1313.9</v>
      </c>
      <c r="F7" s="423">
        <v>1257.3</v>
      </c>
      <c r="G7" s="423">
        <v>867.3</v>
      </c>
      <c r="H7" s="423">
        <v>1307.5</v>
      </c>
      <c r="I7" s="423">
        <v>900.9</v>
      </c>
      <c r="J7" s="424">
        <v>989.3</v>
      </c>
    </row>
    <row r="8" spans="2:10" ht="15" customHeight="1">
      <c r="B8" s="420"/>
      <c r="C8" s="427"/>
      <c r="D8" s="428" t="s">
        <v>1645</v>
      </c>
      <c r="E8" s="426">
        <v>264.9</v>
      </c>
      <c r="F8" s="423">
        <v>205.3</v>
      </c>
      <c r="G8" s="423">
        <v>248.6</v>
      </c>
      <c r="H8" s="423">
        <v>218.5</v>
      </c>
      <c r="I8" s="423">
        <v>277.4</v>
      </c>
      <c r="J8" s="424">
        <v>243.7</v>
      </c>
    </row>
    <row r="9" spans="2:10" ht="15" customHeight="1">
      <c r="B9" s="420"/>
      <c r="C9" s="427"/>
      <c r="D9" s="428" t="s">
        <v>1646</v>
      </c>
      <c r="E9" s="426">
        <v>402</v>
      </c>
      <c r="F9" s="423">
        <v>435.6</v>
      </c>
      <c r="G9" s="423">
        <v>425.4</v>
      </c>
      <c r="H9" s="423">
        <v>428.2</v>
      </c>
      <c r="I9" s="423">
        <v>390.6</v>
      </c>
      <c r="J9" s="424">
        <v>355.5</v>
      </c>
    </row>
    <row r="10" spans="2:10" ht="15" customHeight="1">
      <c r="B10" s="420"/>
      <c r="C10" s="427"/>
      <c r="D10" s="428" t="s">
        <v>1647</v>
      </c>
      <c r="E10" s="1364">
        <v>955.7</v>
      </c>
      <c r="F10" s="423">
        <v>404.5</v>
      </c>
      <c r="G10" s="423">
        <v>448</v>
      </c>
      <c r="H10" s="423">
        <v>454</v>
      </c>
      <c r="I10" s="423">
        <v>332.1</v>
      </c>
      <c r="J10" s="424">
        <v>250.6</v>
      </c>
    </row>
    <row r="11" spans="2:10" ht="15" customHeight="1">
      <c r="B11" s="420" t="s">
        <v>1648</v>
      </c>
      <c r="C11" s="427"/>
      <c r="D11" s="428" t="s">
        <v>1649</v>
      </c>
      <c r="E11" s="1364"/>
      <c r="F11" s="423">
        <v>1085.4</v>
      </c>
      <c r="G11" s="423">
        <v>1145.4</v>
      </c>
      <c r="H11" s="423">
        <v>1048.8</v>
      </c>
      <c r="I11" s="423">
        <v>1252.2</v>
      </c>
      <c r="J11" s="424">
        <v>1320</v>
      </c>
    </row>
    <row r="12" spans="2:10" ht="15" customHeight="1">
      <c r="B12" s="420"/>
      <c r="C12" s="427"/>
      <c r="D12" s="428" t="s">
        <v>1650</v>
      </c>
      <c r="E12" s="426">
        <v>409</v>
      </c>
      <c r="F12" s="423">
        <v>244.2</v>
      </c>
      <c r="G12" s="423">
        <v>325.2</v>
      </c>
      <c r="H12" s="423">
        <v>288.3</v>
      </c>
      <c r="I12" s="423">
        <v>205.2</v>
      </c>
      <c r="J12" s="424">
        <v>309.4</v>
      </c>
    </row>
    <row r="13" spans="2:10" ht="15" customHeight="1">
      <c r="B13" s="420"/>
      <c r="C13" s="427"/>
      <c r="D13" s="428" t="s">
        <v>1651</v>
      </c>
      <c r="E13" s="426">
        <v>835.4</v>
      </c>
      <c r="F13" s="423">
        <v>935.3</v>
      </c>
      <c r="G13" s="423">
        <v>658.6</v>
      </c>
      <c r="H13" s="423">
        <v>709.3</v>
      </c>
      <c r="I13" s="423">
        <v>304.1</v>
      </c>
      <c r="J13" s="424">
        <v>528</v>
      </c>
    </row>
    <row r="14" spans="2:10" ht="15" customHeight="1">
      <c r="B14" s="420"/>
      <c r="C14" s="427"/>
      <c r="D14" s="428" t="s">
        <v>1652</v>
      </c>
      <c r="E14" s="426">
        <v>146.1</v>
      </c>
      <c r="F14" s="423">
        <v>87.3</v>
      </c>
      <c r="G14" s="423">
        <v>205.1</v>
      </c>
      <c r="H14" s="423">
        <v>113.1</v>
      </c>
      <c r="I14" s="423">
        <v>105</v>
      </c>
      <c r="J14" s="424">
        <v>91</v>
      </c>
    </row>
    <row r="15" spans="2:10" ht="15" customHeight="1">
      <c r="B15" s="420"/>
      <c r="C15" s="427"/>
      <c r="D15" s="428" t="s">
        <v>1653</v>
      </c>
      <c r="E15" s="426">
        <v>297</v>
      </c>
      <c r="F15" s="423">
        <v>324.7</v>
      </c>
      <c r="G15" s="423">
        <v>244</v>
      </c>
      <c r="H15" s="423">
        <v>124</v>
      </c>
      <c r="I15" s="423">
        <v>206.5</v>
      </c>
      <c r="J15" s="424">
        <v>166.3</v>
      </c>
    </row>
    <row r="16" spans="2:10" ht="15" customHeight="1">
      <c r="B16" s="420"/>
      <c r="C16" s="427"/>
      <c r="D16" s="428" t="s">
        <v>1566</v>
      </c>
      <c r="E16" s="426">
        <v>3190.7</v>
      </c>
      <c r="F16" s="423">
        <v>3118.6</v>
      </c>
      <c r="G16" s="423">
        <v>2411.4</v>
      </c>
      <c r="H16" s="423">
        <v>2438.2</v>
      </c>
      <c r="I16" s="423">
        <v>2693.8</v>
      </c>
      <c r="J16" s="424">
        <v>2740</v>
      </c>
    </row>
    <row r="17" spans="2:10" ht="15" customHeight="1">
      <c r="B17" s="420"/>
      <c r="C17" s="427"/>
      <c r="D17" s="429" t="s">
        <v>1643</v>
      </c>
      <c r="E17" s="426">
        <f aca="true" t="shared" si="0" ref="E17:J17">SUM(E18:E20)</f>
        <v>91.3</v>
      </c>
      <c r="F17" s="423">
        <f t="shared" si="0"/>
        <v>96.80000000000001</v>
      </c>
      <c r="G17" s="423">
        <f t="shared" si="0"/>
        <v>93.8</v>
      </c>
      <c r="H17" s="423">
        <f t="shared" si="0"/>
        <v>128.1</v>
      </c>
      <c r="I17" s="423">
        <f t="shared" si="0"/>
        <v>138</v>
      </c>
      <c r="J17" s="424">
        <f t="shared" si="0"/>
        <v>116.7</v>
      </c>
    </row>
    <row r="18" spans="2:10" ht="15" customHeight="1">
      <c r="B18" s="420" t="s">
        <v>1654</v>
      </c>
      <c r="C18" s="427"/>
      <c r="D18" s="428" t="s">
        <v>1655</v>
      </c>
      <c r="E18" s="426">
        <v>4.8</v>
      </c>
      <c r="F18" s="423">
        <v>7</v>
      </c>
      <c r="G18" s="423">
        <v>5</v>
      </c>
      <c r="H18" s="423">
        <v>4.3</v>
      </c>
      <c r="I18" s="423">
        <v>3.8</v>
      </c>
      <c r="J18" s="424">
        <v>9.2</v>
      </c>
    </row>
    <row r="19" spans="2:10" ht="15" customHeight="1">
      <c r="B19" s="420"/>
      <c r="C19" s="427"/>
      <c r="D19" s="428" t="s">
        <v>1656</v>
      </c>
      <c r="E19" s="426">
        <v>48.5</v>
      </c>
      <c r="F19" s="423">
        <v>46.2</v>
      </c>
      <c r="G19" s="423">
        <v>49</v>
      </c>
      <c r="H19" s="423">
        <v>87.8</v>
      </c>
      <c r="I19" s="423">
        <v>69.4</v>
      </c>
      <c r="J19" s="424">
        <v>36.2</v>
      </c>
    </row>
    <row r="20" spans="2:10" ht="15" customHeight="1">
      <c r="B20" s="420"/>
      <c r="C20" s="427"/>
      <c r="D20" s="428" t="s">
        <v>1566</v>
      </c>
      <c r="E20" s="426">
        <v>38</v>
      </c>
      <c r="F20" s="423">
        <v>43.6</v>
      </c>
      <c r="G20" s="423">
        <v>39.8</v>
      </c>
      <c r="H20" s="423">
        <v>36</v>
      </c>
      <c r="I20" s="423">
        <v>64.8</v>
      </c>
      <c r="J20" s="424">
        <v>71.3</v>
      </c>
    </row>
    <row r="21" spans="2:10" ht="15" customHeight="1">
      <c r="B21" s="1362" t="s">
        <v>1657</v>
      </c>
      <c r="C21" s="427"/>
      <c r="D21" s="429" t="s">
        <v>1643</v>
      </c>
      <c r="E21" s="426">
        <f>SUM(E22:E24)</f>
        <v>11345.4</v>
      </c>
      <c r="F21" s="423">
        <f>SUM(F22:F24)</f>
        <v>6584.9</v>
      </c>
      <c r="G21" s="423">
        <f>SUM(G22:G24)</f>
        <v>6348.2</v>
      </c>
      <c r="H21" s="423">
        <f>SUM(H22:H24)</f>
        <v>7702.9</v>
      </c>
      <c r="I21" s="423">
        <f>SUM(I22:I24)</f>
        <v>6092.6</v>
      </c>
      <c r="J21" s="424">
        <v>5174.8</v>
      </c>
    </row>
    <row r="22" spans="2:10" ht="15" customHeight="1">
      <c r="B22" s="1363"/>
      <c r="C22" s="427"/>
      <c r="D22" s="428" t="s">
        <v>1658</v>
      </c>
      <c r="E22" s="426">
        <v>10272.4</v>
      </c>
      <c r="F22" s="423">
        <v>5000.5</v>
      </c>
      <c r="G22" s="423">
        <v>4915.9</v>
      </c>
      <c r="H22" s="423">
        <v>6467.2</v>
      </c>
      <c r="I22" s="423">
        <v>5190.1</v>
      </c>
      <c r="J22" s="424">
        <v>4238.3</v>
      </c>
    </row>
    <row r="23" spans="2:10" ht="15" customHeight="1">
      <c r="B23" s="1363"/>
      <c r="C23" s="427"/>
      <c r="D23" s="428" t="s">
        <v>1659</v>
      </c>
      <c r="E23" s="426">
        <v>645</v>
      </c>
      <c r="F23" s="423">
        <v>1355.7</v>
      </c>
      <c r="G23" s="423">
        <v>1227</v>
      </c>
      <c r="H23" s="423">
        <v>1048.7</v>
      </c>
      <c r="I23" s="423">
        <v>722</v>
      </c>
      <c r="J23" s="424">
        <v>718.9</v>
      </c>
    </row>
    <row r="24" spans="2:10" ht="15" customHeight="1">
      <c r="B24" s="1363"/>
      <c r="C24" s="427"/>
      <c r="D24" s="428" t="s">
        <v>1566</v>
      </c>
      <c r="E24" s="426">
        <v>428</v>
      </c>
      <c r="F24" s="423">
        <v>228.7</v>
      </c>
      <c r="G24" s="423">
        <v>205.3</v>
      </c>
      <c r="H24" s="423">
        <v>187</v>
      </c>
      <c r="I24" s="423">
        <v>180.5</v>
      </c>
      <c r="J24" s="424">
        <v>217.7</v>
      </c>
    </row>
    <row r="25" spans="2:10" ht="15" customHeight="1">
      <c r="B25" s="420"/>
      <c r="C25" s="427"/>
      <c r="D25" s="429" t="s">
        <v>1643</v>
      </c>
      <c r="E25" s="426">
        <f aca="true" t="shared" si="1" ref="E25:J25">SUM(E26:E28)</f>
        <v>146.29999999999998</v>
      </c>
      <c r="F25" s="423">
        <f t="shared" si="1"/>
        <v>127.89999999999999</v>
      </c>
      <c r="G25" s="423">
        <f t="shared" si="1"/>
        <v>78.7</v>
      </c>
      <c r="H25" s="423">
        <f t="shared" si="1"/>
        <v>127</v>
      </c>
      <c r="I25" s="423">
        <f t="shared" si="1"/>
        <v>75.7</v>
      </c>
      <c r="J25" s="424">
        <f t="shared" si="1"/>
        <v>90.39999999999999</v>
      </c>
    </row>
    <row r="26" spans="2:10" ht="15" customHeight="1">
      <c r="B26" s="420" t="s">
        <v>1660</v>
      </c>
      <c r="C26" s="421"/>
      <c r="D26" s="425" t="s">
        <v>1661</v>
      </c>
      <c r="E26" s="426">
        <v>1.6</v>
      </c>
      <c r="F26" s="423">
        <v>48</v>
      </c>
      <c r="G26" s="423">
        <v>20.5</v>
      </c>
      <c r="H26" s="423">
        <v>6.7</v>
      </c>
      <c r="I26" s="423">
        <v>5.9</v>
      </c>
      <c r="J26" s="424">
        <v>7.7</v>
      </c>
    </row>
    <row r="27" spans="2:10" ht="15" customHeight="1">
      <c r="B27" s="420"/>
      <c r="C27" s="421"/>
      <c r="D27" s="425" t="s">
        <v>1662</v>
      </c>
      <c r="E27" s="426">
        <v>86.8</v>
      </c>
      <c r="F27" s="423">
        <v>1.3</v>
      </c>
      <c r="G27" s="423">
        <v>6</v>
      </c>
      <c r="H27" s="423">
        <v>5</v>
      </c>
      <c r="I27" s="423">
        <v>1</v>
      </c>
      <c r="J27" s="424">
        <v>1.6</v>
      </c>
    </row>
    <row r="28" spans="2:10" ht="15" customHeight="1">
      <c r="B28" s="430"/>
      <c r="C28" s="431"/>
      <c r="D28" s="432" t="s">
        <v>1566</v>
      </c>
      <c r="E28" s="433">
        <v>57.9</v>
      </c>
      <c r="F28" s="434">
        <v>78.6</v>
      </c>
      <c r="G28" s="434">
        <v>52.2</v>
      </c>
      <c r="H28" s="434">
        <v>115.3</v>
      </c>
      <c r="I28" s="434">
        <v>68.8</v>
      </c>
      <c r="J28" s="435">
        <v>81.1</v>
      </c>
    </row>
    <row r="29" spans="3:4" ht="15" customHeight="1">
      <c r="C29" s="412" t="s">
        <v>1663</v>
      </c>
      <c r="D29" s="436"/>
    </row>
  </sheetData>
  <mergeCells count="4">
    <mergeCell ref="B21:B24"/>
    <mergeCell ref="E10:E11"/>
    <mergeCell ref="B4:D4"/>
    <mergeCell ref="B5:D5"/>
  </mergeCells>
  <printOptions/>
  <pageMargins left="0.2755905511811024" right="0.31496062992125984" top="0.5905511811023623" bottom="0.3937007874015748" header="0.2755905511811024" footer="0.1968503937007874"/>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9.00390625" defaultRowHeight="13.5"/>
  <cols>
    <col min="1" max="2" width="3.625" style="437" customWidth="1"/>
    <col min="3" max="3" width="26.125" style="437" customWidth="1"/>
    <col min="4" max="5" width="12.125" style="437" customWidth="1"/>
    <col min="6" max="6" width="13.125" style="437" bestFit="1" customWidth="1"/>
    <col min="7" max="7" width="13.625" style="439" customWidth="1"/>
    <col min="8" max="8" width="14.25390625" style="437" customWidth="1"/>
    <col min="9" max="9" width="13.25390625" style="437" customWidth="1"/>
    <col min="10" max="16384" width="9.00390625" style="437" customWidth="1"/>
  </cols>
  <sheetData>
    <row r="1" spans="2:3" ht="14.25">
      <c r="B1" s="438" t="s">
        <v>50</v>
      </c>
      <c r="C1" s="438"/>
    </row>
    <row r="2" spans="2:3" ht="14.25">
      <c r="B2" s="438" t="s">
        <v>19</v>
      </c>
      <c r="C2" s="438"/>
    </row>
    <row r="3" spans="2:3" ht="14.25">
      <c r="B3" s="438"/>
      <c r="C3" s="438"/>
    </row>
    <row r="4" ht="12.75" thickBot="1">
      <c r="I4" s="440" t="s">
        <v>20</v>
      </c>
    </row>
    <row r="5" spans="1:9" ht="54" customHeight="1" thickTop="1">
      <c r="A5" s="441"/>
      <c r="B5" s="1371" t="s">
        <v>21</v>
      </c>
      <c r="C5" s="1372"/>
      <c r="D5" s="442" t="s">
        <v>1665</v>
      </c>
      <c r="E5" s="442" t="s">
        <v>1666</v>
      </c>
      <c r="F5" s="443" t="s">
        <v>22</v>
      </c>
      <c r="G5" s="444" t="s">
        <v>23</v>
      </c>
      <c r="H5" s="445" t="s">
        <v>24</v>
      </c>
      <c r="I5" s="445" t="s">
        <v>25</v>
      </c>
    </row>
    <row r="6" spans="1:9" ht="6" customHeight="1">
      <c r="A6" s="441"/>
      <c r="B6" s="446"/>
      <c r="C6" s="447"/>
      <c r="D6" s="448"/>
      <c r="E6" s="449"/>
      <c r="F6" s="449"/>
      <c r="G6" s="449"/>
      <c r="H6" s="449"/>
      <c r="I6" s="450"/>
    </row>
    <row r="7" spans="1:9" ht="13.5" customHeight="1">
      <c r="A7" s="441"/>
      <c r="B7" s="1373" t="s">
        <v>26</v>
      </c>
      <c r="C7" s="1374"/>
      <c r="D7" s="453">
        <v>7544</v>
      </c>
      <c r="E7" s="454">
        <v>122340</v>
      </c>
      <c r="F7" s="454">
        <v>48653783</v>
      </c>
      <c r="G7" s="454">
        <v>81894955</v>
      </c>
      <c r="H7" s="454">
        <v>61136156</v>
      </c>
      <c r="I7" s="455">
        <v>22202905</v>
      </c>
    </row>
    <row r="8" spans="1:9" ht="13.5" customHeight="1">
      <c r="A8" s="441"/>
      <c r="B8" s="451"/>
      <c r="C8" s="452"/>
      <c r="D8" s="456">
        <v>4699</v>
      </c>
      <c r="E8" s="456">
        <v>116613</v>
      </c>
      <c r="F8" s="456">
        <v>48095165</v>
      </c>
      <c r="G8" s="456">
        <v>80670798</v>
      </c>
      <c r="H8" s="454"/>
      <c r="I8" s="455"/>
    </row>
    <row r="9" spans="1:9" ht="13.5" customHeight="1">
      <c r="A9" s="441"/>
      <c r="B9" s="1375">
        <v>52</v>
      </c>
      <c r="C9" s="1376"/>
      <c r="D9" s="453">
        <v>7401</v>
      </c>
      <c r="E9" s="454">
        <v>117962</v>
      </c>
      <c r="F9" s="454">
        <v>52541187</v>
      </c>
      <c r="G9" s="454">
        <v>88877307</v>
      </c>
      <c r="H9" s="454">
        <v>66166266</v>
      </c>
      <c r="I9" s="455">
        <v>24125587</v>
      </c>
    </row>
    <row r="10" spans="1:9" ht="13.5" customHeight="1">
      <c r="A10" s="441"/>
      <c r="B10" s="457"/>
      <c r="C10" s="458"/>
      <c r="D10" s="456">
        <v>4601</v>
      </c>
      <c r="E10" s="456">
        <v>112297</v>
      </c>
      <c r="F10" s="456">
        <v>51920537</v>
      </c>
      <c r="G10" s="456">
        <v>87557056</v>
      </c>
      <c r="H10" s="454"/>
      <c r="I10" s="455"/>
    </row>
    <row r="11" spans="1:9" ht="13.5" customHeight="1">
      <c r="A11" s="441"/>
      <c r="B11" s="1375">
        <v>53</v>
      </c>
      <c r="C11" s="1376"/>
      <c r="D11" s="454">
        <v>7578</v>
      </c>
      <c r="E11" s="454">
        <v>118313</v>
      </c>
      <c r="F11" s="454">
        <v>54900447</v>
      </c>
      <c r="G11" s="454">
        <v>94758691</v>
      </c>
      <c r="H11" s="454">
        <v>68224431</v>
      </c>
      <c r="I11" s="455">
        <v>24893094</v>
      </c>
    </row>
    <row r="12" spans="1:9" ht="13.5" customHeight="1">
      <c r="A12" s="441"/>
      <c r="B12" s="457"/>
      <c r="C12" s="458"/>
      <c r="D12" s="456">
        <v>4702</v>
      </c>
      <c r="E12" s="456">
        <v>112574</v>
      </c>
      <c r="F12" s="456">
        <v>54264313</v>
      </c>
      <c r="G12" s="456">
        <v>93350169</v>
      </c>
      <c r="H12" s="454"/>
      <c r="I12" s="455"/>
    </row>
    <row r="13" spans="1:9" ht="13.5" customHeight="1">
      <c r="A13" s="441"/>
      <c r="B13" s="1375">
        <v>54</v>
      </c>
      <c r="C13" s="1376"/>
      <c r="D13" s="454">
        <v>7533</v>
      </c>
      <c r="E13" s="454">
        <v>120430</v>
      </c>
      <c r="F13" s="454">
        <v>63661883</v>
      </c>
      <c r="G13" s="454">
        <v>107410172</v>
      </c>
      <c r="H13" s="454">
        <v>78726293</v>
      </c>
      <c r="I13" s="455">
        <v>27980686</v>
      </c>
    </row>
    <row r="14" spans="1:9" ht="13.5" customHeight="1">
      <c r="A14" s="441"/>
      <c r="B14" s="457"/>
      <c r="C14" s="458"/>
      <c r="D14" s="456">
        <v>4652</v>
      </c>
      <c r="E14" s="456">
        <v>114624</v>
      </c>
      <c r="F14" s="456">
        <v>62954318</v>
      </c>
      <c r="G14" s="456">
        <v>105789916</v>
      </c>
      <c r="H14" s="454"/>
      <c r="I14" s="455"/>
    </row>
    <row r="15" spans="1:9" ht="13.5" customHeight="1">
      <c r="A15" s="441"/>
      <c r="B15" s="1375">
        <v>55</v>
      </c>
      <c r="C15" s="1376"/>
      <c r="D15" s="454">
        <v>7478</v>
      </c>
      <c r="E15" s="454">
        <v>124261</v>
      </c>
      <c r="F15" s="454">
        <v>76945899</v>
      </c>
      <c r="G15" s="454">
        <v>125355951</v>
      </c>
      <c r="H15" s="454">
        <v>95288892</v>
      </c>
      <c r="I15" s="455">
        <v>32440735</v>
      </c>
    </row>
    <row r="16" spans="1:9" ht="13.5" customHeight="1">
      <c r="A16" s="441"/>
      <c r="B16" s="457"/>
      <c r="C16" s="458"/>
      <c r="D16" s="456">
        <v>4641</v>
      </c>
      <c r="E16" s="456">
        <v>118528</v>
      </c>
      <c r="F16" s="456">
        <v>76173579</v>
      </c>
      <c r="G16" s="456">
        <v>123688506</v>
      </c>
      <c r="H16" s="454"/>
      <c r="I16" s="455"/>
    </row>
    <row r="17" spans="1:9" s="463" customFormat="1" ht="13.5" customHeight="1">
      <c r="A17" s="459"/>
      <c r="B17" s="1377">
        <v>56</v>
      </c>
      <c r="C17" s="1378"/>
      <c r="D17" s="460">
        <f aca="true" t="shared" si="0" ref="D17:I17">SUM(D19:D20)</f>
        <v>4712</v>
      </c>
      <c r="E17" s="461">
        <f t="shared" si="0"/>
        <v>123249</v>
      </c>
      <c r="F17" s="461">
        <f t="shared" si="0"/>
        <v>80927200</v>
      </c>
      <c r="G17" s="461">
        <f t="shared" si="0"/>
        <v>131948684</v>
      </c>
      <c r="H17" s="461">
        <f t="shared" si="0"/>
        <v>101521680</v>
      </c>
      <c r="I17" s="462">
        <f t="shared" si="0"/>
        <v>34070280</v>
      </c>
    </row>
    <row r="18" spans="1:9" ht="13.5" customHeight="1">
      <c r="A18" s="441"/>
      <c r="B18" s="464"/>
      <c r="C18" s="465"/>
      <c r="D18" s="456"/>
      <c r="E18" s="456"/>
      <c r="F18" s="456"/>
      <c r="G18" s="456"/>
      <c r="H18" s="454"/>
      <c r="I18" s="455"/>
    </row>
    <row r="19" spans="1:9" s="463" customFormat="1" ht="12" customHeight="1">
      <c r="A19" s="459"/>
      <c r="B19" s="466"/>
      <c r="C19" s="467" t="s">
        <v>27</v>
      </c>
      <c r="D19" s="460">
        <f aca="true" t="shared" si="1" ref="D19:I19">SUM(D22:D28,D31:D33,D41)</f>
        <v>3154</v>
      </c>
      <c r="E19" s="461">
        <f t="shared" si="1"/>
        <v>64963</v>
      </c>
      <c r="F19" s="461">
        <f t="shared" si="1"/>
        <v>35874664</v>
      </c>
      <c r="G19" s="461">
        <f t="shared" si="1"/>
        <v>60847672</v>
      </c>
      <c r="H19" s="461">
        <f t="shared" si="1"/>
        <v>39346680</v>
      </c>
      <c r="I19" s="462">
        <f t="shared" si="1"/>
        <v>14518685</v>
      </c>
    </row>
    <row r="20" spans="1:9" s="463" customFormat="1" ht="12" customHeight="1">
      <c r="A20" s="459"/>
      <c r="B20" s="466"/>
      <c r="C20" s="467" t="s">
        <v>28</v>
      </c>
      <c r="D20" s="460">
        <f aca="true" t="shared" si="2" ref="D20:I20">SUM(D29:D30,D34:D40)</f>
        <v>1558</v>
      </c>
      <c r="E20" s="461">
        <f t="shared" si="2"/>
        <v>58286</v>
      </c>
      <c r="F20" s="461">
        <f t="shared" si="2"/>
        <v>45052536</v>
      </c>
      <c r="G20" s="461">
        <f t="shared" si="2"/>
        <v>71101012</v>
      </c>
      <c r="H20" s="461">
        <f t="shared" si="2"/>
        <v>62175000</v>
      </c>
      <c r="I20" s="462">
        <f t="shared" si="2"/>
        <v>19551595</v>
      </c>
    </row>
    <row r="21" spans="1:9" s="475" customFormat="1" ht="6" customHeight="1">
      <c r="A21" s="468"/>
      <c r="B21" s="469"/>
      <c r="C21" s="470"/>
      <c r="D21" s="471"/>
      <c r="E21" s="472"/>
      <c r="F21" s="472"/>
      <c r="G21" s="473"/>
      <c r="H21" s="472"/>
      <c r="I21" s="474"/>
    </row>
    <row r="22" spans="1:9" ht="12">
      <c r="A22" s="441"/>
      <c r="B22" s="464" t="s">
        <v>1667</v>
      </c>
      <c r="C22" s="476" t="s">
        <v>1668</v>
      </c>
      <c r="D22" s="477">
        <v>734</v>
      </c>
      <c r="E22" s="478">
        <v>14883</v>
      </c>
      <c r="F22" s="478">
        <v>12896067</v>
      </c>
      <c r="G22" s="479">
        <v>19709433</v>
      </c>
      <c r="H22" s="478">
        <v>13351300</v>
      </c>
      <c r="I22" s="480">
        <v>3685582</v>
      </c>
    </row>
    <row r="23" spans="1:9" ht="12">
      <c r="A23" s="441"/>
      <c r="B23" s="464" t="s">
        <v>1667</v>
      </c>
      <c r="C23" s="476" t="s">
        <v>29</v>
      </c>
      <c r="D23" s="477">
        <v>648</v>
      </c>
      <c r="E23" s="478">
        <v>12849</v>
      </c>
      <c r="F23" s="478">
        <v>5956235</v>
      </c>
      <c r="G23" s="479">
        <v>10062138</v>
      </c>
      <c r="H23" s="478">
        <v>6820323</v>
      </c>
      <c r="I23" s="480">
        <v>2427348</v>
      </c>
    </row>
    <row r="24" spans="1:9" ht="12">
      <c r="A24" s="441"/>
      <c r="B24" s="464" t="s">
        <v>1667</v>
      </c>
      <c r="C24" s="476" t="s">
        <v>30</v>
      </c>
      <c r="D24" s="477">
        <v>282</v>
      </c>
      <c r="E24" s="478">
        <v>9323</v>
      </c>
      <c r="F24" s="478">
        <v>1228234</v>
      </c>
      <c r="G24" s="479">
        <v>3013216</v>
      </c>
      <c r="H24" s="478">
        <v>2314239</v>
      </c>
      <c r="I24" s="480">
        <v>1299164</v>
      </c>
    </row>
    <row r="25" spans="1:9" ht="12">
      <c r="A25" s="441"/>
      <c r="B25" s="464" t="s">
        <v>1667</v>
      </c>
      <c r="C25" s="476" t="s">
        <v>1669</v>
      </c>
      <c r="D25" s="477">
        <v>433</v>
      </c>
      <c r="E25" s="478">
        <v>4885</v>
      </c>
      <c r="F25" s="478">
        <v>3282326</v>
      </c>
      <c r="G25" s="479">
        <v>4921644</v>
      </c>
      <c r="H25" s="478">
        <v>1398902</v>
      </c>
      <c r="I25" s="480">
        <v>378418</v>
      </c>
    </row>
    <row r="26" spans="1:9" ht="12">
      <c r="A26" s="441"/>
      <c r="B26" s="464" t="s">
        <v>1667</v>
      </c>
      <c r="C26" s="476" t="s">
        <v>1670</v>
      </c>
      <c r="D26" s="477">
        <v>254</v>
      </c>
      <c r="E26" s="478">
        <v>4983</v>
      </c>
      <c r="F26" s="478">
        <v>2223830</v>
      </c>
      <c r="G26" s="479">
        <v>4152028</v>
      </c>
      <c r="H26" s="478">
        <v>3077542</v>
      </c>
      <c r="I26" s="480">
        <v>1335868</v>
      </c>
    </row>
    <row r="27" spans="1:9" ht="12">
      <c r="A27" s="441"/>
      <c r="B27" s="464" t="s">
        <v>1667</v>
      </c>
      <c r="C27" s="476" t="s">
        <v>1671</v>
      </c>
      <c r="D27" s="477">
        <v>79</v>
      </c>
      <c r="E27" s="478">
        <v>1812</v>
      </c>
      <c r="F27" s="478">
        <v>1511042</v>
      </c>
      <c r="G27" s="479">
        <v>2241647</v>
      </c>
      <c r="H27" s="478">
        <v>1405615</v>
      </c>
      <c r="I27" s="480">
        <v>452413</v>
      </c>
    </row>
    <row r="28" spans="1:9" ht="12">
      <c r="A28" s="441"/>
      <c r="B28" s="464" t="s">
        <v>1667</v>
      </c>
      <c r="C28" s="476" t="s">
        <v>31</v>
      </c>
      <c r="D28" s="477">
        <v>202</v>
      </c>
      <c r="E28" s="478">
        <v>3873</v>
      </c>
      <c r="F28" s="478">
        <v>1134266</v>
      </c>
      <c r="G28" s="479">
        <v>2857686</v>
      </c>
      <c r="H28" s="478">
        <v>1898669</v>
      </c>
      <c r="I28" s="480">
        <v>1079935</v>
      </c>
    </row>
    <row r="29" spans="1:9" ht="12">
      <c r="A29" s="441"/>
      <c r="B29" s="464"/>
      <c r="C29" s="476" t="s">
        <v>1672</v>
      </c>
      <c r="D29" s="477">
        <v>26</v>
      </c>
      <c r="E29" s="478">
        <v>2026</v>
      </c>
      <c r="F29" s="478">
        <v>3064601</v>
      </c>
      <c r="G29" s="479">
        <v>5479784</v>
      </c>
      <c r="H29" s="478">
        <v>5313068</v>
      </c>
      <c r="I29" s="480">
        <v>2079222</v>
      </c>
    </row>
    <row r="30" spans="1:9" ht="12">
      <c r="A30" s="441"/>
      <c r="B30" s="464"/>
      <c r="C30" s="476" t="s">
        <v>32</v>
      </c>
      <c r="D30" s="477">
        <v>11</v>
      </c>
      <c r="E30" s="478">
        <v>96</v>
      </c>
      <c r="F30" s="478">
        <v>431582</v>
      </c>
      <c r="G30" s="479">
        <v>570281</v>
      </c>
      <c r="H30" s="478">
        <v>0</v>
      </c>
      <c r="I30" s="480">
        <v>0</v>
      </c>
    </row>
    <row r="31" spans="1:9" ht="12">
      <c r="A31" s="441"/>
      <c r="B31" s="464" t="s">
        <v>1667</v>
      </c>
      <c r="C31" s="476" t="s">
        <v>1673</v>
      </c>
      <c r="D31" s="477">
        <v>24</v>
      </c>
      <c r="E31" s="478">
        <v>357</v>
      </c>
      <c r="F31" s="478">
        <v>72505</v>
      </c>
      <c r="G31" s="479">
        <v>171389</v>
      </c>
      <c r="H31" s="478">
        <v>65206</v>
      </c>
      <c r="I31" s="480">
        <v>37268</v>
      </c>
    </row>
    <row r="32" spans="1:9" ht="24">
      <c r="A32" s="441"/>
      <c r="B32" s="464" t="s">
        <v>1667</v>
      </c>
      <c r="C32" s="476" t="s">
        <v>33</v>
      </c>
      <c r="D32" s="477">
        <v>84</v>
      </c>
      <c r="E32" s="478">
        <v>1947</v>
      </c>
      <c r="F32" s="478">
        <v>961620</v>
      </c>
      <c r="G32" s="479">
        <v>1476266</v>
      </c>
      <c r="H32" s="478">
        <v>1306972</v>
      </c>
      <c r="I32" s="480">
        <v>373809</v>
      </c>
    </row>
    <row r="33" spans="1:9" ht="12">
      <c r="A33" s="441"/>
      <c r="B33" s="464" t="s">
        <v>1667</v>
      </c>
      <c r="C33" s="476" t="s">
        <v>1674</v>
      </c>
      <c r="D33" s="477">
        <v>204</v>
      </c>
      <c r="E33" s="478">
        <v>5759</v>
      </c>
      <c r="F33" s="478">
        <v>4004232</v>
      </c>
      <c r="G33" s="479">
        <v>7771122</v>
      </c>
      <c r="H33" s="478">
        <v>4468859</v>
      </c>
      <c r="I33" s="480">
        <v>2266882</v>
      </c>
    </row>
    <row r="34" spans="1:9" ht="12">
      <c r="A34" s="441"/>
      <c r="B34" s="464"/>
      <c r="C34" s="476" t="s">
        <v>1675</v>
      </c>
      <c r="D34" s="477">
        <v>87</v>
      </c>
      <c r="E34" s="478">
        <v>2616</v>
      </c>
      <c r="F34" s="478">
        <v>3731499</v>
      </c>
      <c r="G34" s="479">
        <v>5219140</v>
      </c>
      <c r="H34" s="478">
        <v>4282453</v>
      </c>
      <c r="I34" s="480">
        <v>949499</v>
      </c>
    </row>
    <row r="35" spans="1:9" ht="12">
      <c r="A35" s="441"/>
      <c r="B35" s="464"/>
      <c r="C35" s="476" t="s">
        <v>1676</v>
      </c>
      <c r="D35" s="477">
        <v>41</v>
      </c>
      <c r="E35" s="478">
        <v>1521</v>
      </c>
      <c r="F35" s="478">
        <v>5443226</v>
      </c>
      <c r="G35" s="479">
        <v>7439961</v>
      </c>
      <c r="H35" s="478">
        <v>7013872</v>
      </c>
      <c r="I35" s="480">
        <v>1572559</v>
      </c>
    </row>
    <row r="36" spans="1:9" ht="12">
      <c r="A36" s="441"/>
      <c r="B36" s="464"/>
      <c r="C36" s="476" t="s">
        <v>1677</v>
      </c>
      <c r="D36" s="477">
        <v>285</v>
      </c>
      <c r="E36" s="478">
        <v>4170</v>
      </c>
      <c r="F36" s="478">
        <v>2752898</v>
      </c>
      <c r="G36" s="479">
        <v>4824399</v>
      </c>
      <c r="H36" s="478">
        <v>2482598</v>
      </c>
      <c r="I36" s="480">
        <v>826946</v>
      </c>
    </row>
    <row r="37" spans="1:9" ht="12">
      <c r="A37" s="441"/>
      <c r="B37" s="464"/>
      <c r="C37" s="476" t="s">
        <v>1678</v>
      </c>
      <c r="D37" s="477">
        <v>289</v>
      </c>
      <c r="E37" s="478">
        <v>8723</v>
      </c>
      <c r="F37" s="478">
        <v>4482666</v>
      </c>
      <c r="G37" s="479">
        <v>8356233</v>
      </c>
      <c r="H37" s="478">
        <v>6849447</v>
      </c>
      <c r="I37" s="480">
        <v>2796909</v>
      </c>
    </row>
    <row r="38" spans="1:9" ht="12">
      <c r="A38" s="441"/>
      <c r="B38" s="464"/>
      <c r="C38" s="476" t="s">
        <v>1679</v>
      </c>
      <c r="D38" s="477">
        <v>626</v>
      </c>
      <c r="E38" s="478">
        <v>32415</v>
      </c>
      <c r="F38" s="478">
        <v>21103821</v>
      </c>
      <c r="G38" s="479">
        <v>32615716</v>
      </c>
      <c r="H38" s="478">
        <v>30434304</v>
      </c>
      <c r="I38" s="480">
        <v>9484134</v>
      </c>
    </row>
    <row r="39" spans="1:9" ht="12">
      <c r="A39" s="441"/>
      <c r="B39" s="464"/>
      <c r="C39" s="476" t="s">
        <v>1680</v>
      </c>
      <c r="D39" s="477">
        <v>121</v>
      </c>
      <c r="E39" s="478">
        <v>3485</v>
      </c>
      <c r="F39" s="478">
        <v>2379216</v>
      </c>
      <c r="G39" s="479">
        <v>3894849</v>
      </c>
      <c r="H39" s="478">
        <v>3333446</v>
      </c>
      <c r="I39" s="480">
        <v>1042570</v>
      </c>
    </row>
    <row r="40" spans="1:9" ht="12">
      <c r="A40" s="441"/>
      <c r="B40" s="464"/>
      <c r="C40" s="476" t="s">
        <v>17</v>
      </c>
      <c r="D40" s="477">
        <v>72</v>
      </c>
      <c r="E40" s="478">
        <v>3234</v>
      </c>
      <c r="F40" s="478">
        <v>1663027</v>
      </c>
      <c r="G40" s="479">
        <v>2700649</v>
      </c>
      <c r="H40" s="478">
        <v>2465812</v>
      </c>
      <c r="I40" s="480">
        <v>799756</v>
      </c>
    </row>
    <row r="41" spans="1:9" ht="12">
      <c r="A41" s="441"/>
      <c r="B41" s="464" t="s">
        <v>1667</v>
      </c>
      <c r="C41" s="476" t="s">
        <v>18</v>
      </c>
      <c r="D41" s="477">
        <v>210</v>
      </c>
      <c r="E41" s="478">
        <v>4292</v>
      </c>
      <c r="F41" s="478">
        <v>2604307</v>
      </c>
      <c r="G41" s="479">
        <v>4471103</v>
      </c>
      <c r="H41" s="478">
        <v>3239053</v>
      </c>
      <c r="I41" s="480">
        <v>1181998</v>
      </c>
    </row>
    <row r="42" spans="1:9" ht="9" customHeight="1">
      <c r="A42" s="441"/>
      <c r="B42" s="464"/>
      <c r="C42" s="481"/>
      <c r="D42" s="453"/>
      <c r="E42" s="454"/>
      <c r="F42" s="454"/>
      <c r="G42" s="482"/>
      <c r="H42" s="454"/>
      <c r="I42" s="455"/>
    </row>
    <row r="43" spans="1:9" s="463" customFormat="1" ht="11.25">
      <c r="A43" s="459"/>
      <c r="B43" s="466"/>
      <c r="C43" s="483" t="s">
        <v>34</v>
      </c>
      <c r="D43" s="484">
        <f>SUM(D44:D46)</f>
        <v>3819</v>
      </c>
      <c r="E43" s="484">
        <f>SUM(E44:E46)</f>
        <v>41285</v>
      </c>
      <c r="F43" s="484">
        <f>SUM(F44:F46)</f>
        <v>16917558</v>
      </c>
      <c r="G43" s="484">
        <f>SUM(G44:G46)</f>
        <v>30722008</v>
      </c>
      <c r="H43" s="484" t="s">
        <v>35</v>
      </c>
      <c r="I43" s="485" t="s">
        <v>35</v>
      </c>
    </row>
    <row r="44" spans="1:9" ht="12">
      <c r="A44" s="441"/>
      <c r="B44" s="464"/>
      <c r="C44" s="486" t="s">
        <v>36</v>
      </c>
      <c r="D44" s="477">
        <v>2226</v>
      </c>
      <c r="E44" s="478">
        <v>13433</v>
      </c>
      <c r="F44" s="478">
        <v>4079641</v>
      </c>
      <c r="G44" s="478">
        <v>7786838</v>
      </c>
      <c r="H44" s="478" t="s">
        <v>35</v>
      </c>
      <c r="I44" s="480" t="s">
        <v>35</v>
      </c>
    </row>
    <row r="45" spans="1:9" ht="12">
      <c r="A45" s="441"/>
      <c r="B45" s="464"/>
      <c r="C45" s="486" t="s">
        <v>37</v>
      </c>
      <c r="D45" s="477">
        <v>1054</v>
      </c>
      <c r="E45" s="478">
        <v>14731</v>
      </c>
      <c r="F45" s="478">
        <v>6132358</v>
      </c>
      <c r="G45" s="478">
        <v>11334236</v>
      </c>
      <c r="H45" s="478" t="s">
        <v>35</v>
      </c>
      <c r="I45" s="480" t="s">
        <v>35</v>
      </c>
    </row>
    <row r="46" spans="1:9" ht="12">
      <c r="A46" s="441"/>
      <c r="B46" s="464"/>
      <c r="C46" s="486" t="s">
        <v>38</v>
      </c>
      <c r="D46" s="477">
        <v>539</v>
      </c>
      <c r="E46" s="478">
        <v>13121</v>
      </c>
      <c r="F46" s="478">
        <v>6705559</v>
      </c>
      <c r="G46" s="478">
        <v>11600934</v>
      </c>
      <c r="H46" s="478" t="s">
        <v>35</v>
      </c>
      <c r="I46" s="480" t="s">
        <v>35</v>
      </c>
    </row>
    <row r="47" spans="1:9" s="463" customFormat="1" ht="11.25">
      <c r="A47" s="459"/>
      <c r="B47" s="466"/>
      <c r="C47" s="483" t="s">
        <v>39</v>
      </c>
      <c r="D47" s="484">
        <f aca="true" t="shared" si="3" ref="D47:I47">SUM(D48:D54)</f>
        <v>893</v>
      </c>
      <c r="E47" s="484">
        <f t="shared" si="3"/>
        <v>81964</v>
      </c>
      <c r="F47" s="484">
        <f t="shared" si="3"/>
        <v>64009642</v>
      </c>
      <c r="G47" s="484">
        <f t="shared" si="3"/>
        <v>101226676</v>
      </c>
      <c r="H47" s="484">
        <f t="shared" si="3"/>
        <v>101521680</v>
      </c>
      <c r="I47" s="485">
        <f t="shared" si="3"/>
        <v>34070280</v>
      </c>
    </row>
    <row r="48" spans="1:9" ht="12">
      <c r="A48" s="441"/>
      <c r="B48" s="464"/>
      <c r="C48" s="486" t="s">
        <v>40</v>
      </c>
      <c r="D48" s="477">
        <v>365</v>
      </c>
      <c r="E48" s="478">
        <v>13982</v>
      </c>
      <c r="F48" s="478">
        <v>7655164</v>
      </c>
      <c r="G48" s="482">
        <v>12928700</v>
      </c>
      <c r="H48" s="478">
        <v>12950149</v>
      </c>
      <c r="I48" s="480">
        <v>4774114</v>
      </c>
    </row>
    <row r="49" spans="1:9" ht="12">
      <c r="A49" s="441"/>
      <c r="B49" s="464"/>
      <c r="C49" s="486" t="s">
        <v>41</v>
      </c>
      <c r="D49" s="477">
        <v>311</v>
      </c>
      <c r="E49" s="478">
        <v>21207</v>
      </c>
      <c r="F49" s="478">
        <v>11986325</v>
      </c>
      <c r="G49" s="482">
        <v>19862367</v>
      </c>
      <c r="H49" s="478">
        <v>19880510</v>
      </c>
      <c r="I49" s="480">
        <v>7235122</v>
      </c>
    </row>
    <row r="50" spans="1:9" ht="12">
      <c r="A50" s="441"/>
      <c r="B50" s="464"/>
      <c r="C50" s="486" t="s">
        <v>42</v>
      </c>
      <c r="D50" s="477">
        <v>143</v>
      </c>
      <c r="E50" s="478">
        <v>19457</v>
      </c>
      <c r="F50" s="478">
        <v>12867054</v>
      </c>
      <c r="G50" s="482">
        <v>20477235</v>
      </c>
      <c r="H50" s="478">
        <v>20567063</v>
      </c>
      <c r="I50" s="480">
        <v>7159045</v>
      </c>
    </row>
    <row r="51" spans="1:9" ht="12">
      <c r="A51" s="441"/>
      <c r="B51" s="464"/>
      <c r="C51" s="486" t="s">
        <v>43</v>
      </c>
      <c r="D51" s="477">
        <v>42</v>
      </c>
      <c r="E51" s="478">
        <v>10295</v>
      </c>
      <c r="F51" s="478">
        <v>10455695</v>
      </c>
      <c r="G51" s="482">
        <v>15525489</v>
      </c>
      <c r="H51" s="478">
        <v>15561241</v>
      </c>
      <c r="I51" s="480">
        <v>4577846</v>
      </c>
    </row>
    <row r="52" spans="1:9" ht="12">
      <c r="A52" s="441"/>
      <c r="B52" s="464"/>
      <c r="C52" s="486" t="s">
        <v>44</v>
      </c>
      <c r="D52" s="477">
        <v>19</v>
      </c>
      <c r="E52" s="478">
        <v>6927</v>
      </c>
      <c r="F52" s="478">
        <v>9875521</v>
      </c>
      <c r="G52" s="482">
        <v>15721289</v>
      </c>
      <c r="H52" s="478">
        <v>15717903</v>
      </c>
      <c r="I52" s="480">
        <v>5221787</v>
      </c>
    </row>
    <row r="53" spans="1:9" ht="12">
      <c r="A53" s="441"/>
      <c r="B53" s="464"/>
      <c r="C53" s="486" t="s">
        <v>45</v>
      </c>
      <c r="D53" s="477">
        <v>10</v>
      </c>
      <c r="E53" s="478">
        <v>6625</v>
      </c>
      <c r="F53" s="478">
        <v>9071715</v>
      </c>
      <c r="G53" s="482">
        <v>12566748</v>
      </c>
      <c r="H53" s="478">
        <v>12643792</v>
      </c>
      <c r="I53" s="480">
        <v>3295021</v>
      </c>
    </row>
    <row r="54" spans="1:9" ht="12">
      <c r="A54" s="481"/>
      <c r="B54" s="487"/>
      <c r="C54" s="488" t="s">
        <v>46</v>
      </c>
      <c r="D54" s="489">
        <v>3</v>
      </c>
      <c r="E54" s="490">
        <v>3471</v>
      </c>
      <c r="F54" s="490">
        <v>2098168</v>
      </c>
      <c r="G54" s="491">
        <v>4144848</v>
      </c>
      <c r="H54" s="490">
        <v>4201022</v>
      </c>
      <c r="I54" s="492">
        <v>1807345</v>
      </c>
    </row>
    <row r="55" ht="12">
      <c r="B55" s="437" t="s">
        <v>47</v>
      </c>
    </row>
    <row r="56" ht="12">
      <c r="C56" s="437" t="s">
        <v>48</v>
      </c>
    </row>
    <row r="57" ht="12">
      <c r="B57" s="437" t="s">
        <v>49</v>
      </c>
    </row>
  </sheetData>
  <mergeCells count="7">
    <mergeCell ref="B5:C5"/>
    <mergeCell ref="B7:C7"/>
    <mergeCell ref="B9:C9"/>
    <mergeCell ref="B17:C17"/>
    <mergeCell ref="B11:C11"/>
    <mergeCell ref="B13:C13"/>
    <mergeCell ref="B15:C15"/>
  </mergeCells>
  <printOptions/>
  <pageMargins left="0.75" right="0.75" top="1" bottom="1" header="0.512" footer="0.512"/>
  <pageSetup orientation="portrait" paperSize="9"/>
  <drawing r:id="rId1"/>
</worksheet>
</file>

<file path=xl/worksheets/sheet14.xml><?xml version="1.0" encoding="utf-8"?>
<worksheet xmlns="http://schemas.openxmlformats.org/spreadsheetml/2006/main" xmlns:r="http://schemas.openxmlformats.org/officeDocument/2006/relationships">
  <dimension ref="A1:AC132"/>
  <sheetViews>
    <sheetView workbookViewId="0" topLeftCell="A1">
      <selection activeCell="A1" sqref="A1"/>
    </sheetView>
  </sheetViews>
  <sheetFormatPr defaultColWidth="9.00390625" defaultRowHeight="13.5"/>
  <cols>
    <col min="1" max="1" width="3.625" style="493" customWidth="1"/>
    <col min="2" max="2" width="10.625" style="493" customWidth="1"/>
    <col min="3" max="7" width="8.125" style="495" customWidth="1"/>
    <col min="8" max="9" width="7.75390625" style="495" customWidth="1"/>
    <col min="10" max="10" width="7.375" style="495" customWidth="1"/>
    <col min="11" max="17" width="7.125" style="495" customWidth="1"/>
    <col min="18" max="18" width="9.625" style="495" customWidth="1"/>
    <col min="19" max="22" width="8.625" style="495" customWidth="1"/>
    <col min="23" max="23" width="12.625" style="495" customWidth="1"/>
    <col min="24" max="24" width="13.625" style="495" customWidth="1"/>
    <col min="25" max="25" width="11.625" style="495" customWidth="1"/>
    <col min="26" max="27" width="13.625" style="495" customWidth="1"/>
    <col min="28" max="28" width="12.625" style="495" customWidth="1"/>
    <col min="29" max="29" width="9.625" style="495" customWidth="1"/>
    <col min="30" max="16384" width="9.00390625" style="495" customWidth="1"/>
  </cols>
  <sheetData>
    <row r="1" ht="18" customHeight="1">
      <c r="B1" s="494" t="s">
        <v>541</v>
      </c>
    </row>
    <row r="2" spans="2:29" ht="18" customHeight="1" thickBot="1">
      <c r="B2" s="494"/>
      <c r="AC2" s="496" t="s">
        <v>61</v>
      </c>
    </row>
    <row r="3" spans="2:29" ht="18" customHeight="1" thickTop="1">
      <c r="B3" s="1389" t="s">
        <v>62</v>
      </c>
      <c r="C3" s="1394" t="s">
        <v>63</v>
      </c>
      <c r="D3" s="1395"/>
      <c r="E3" s="1395"/>
      <c r="F3" s="1395"/>
      <c r="G3" s="1395"/>
      <c r="H3" s="1395"/>
      <c r="I3" s="1395"/>
      <c r="J3" s="1395"/>
      <c r="K3" s="1395"/>
      <c r="L3" s="1395"/>
      <c r="M3" s="1395"/>
      <c r="N3" s="1395"/>
      <c r="O3" s="1395"/>
      <c r="P3" s="1395"/>
      <c r="Q3" s="1395"/>
      <c r="R3" s="1395"/>
      <c r="S3" s="1395"/>
      <c r="T3" s="1395"/>
      <c r="U3" s="1395"/>
      <c r="V3" s="1395"/>
      <c r="W3" s="1395"/>
      <c r="X3" s="1395"/>
      <c r="Y3" s="1395"/>
      <c r="Z3" s="1395"/>
      <c r="AA3" s="1395"/>
      <c r="AB3" s="1395"/>
      <c r="AC3" s="1396"/>
    </row>
    <row r="4" spans="2:29" ht="13.5" customHeight="1">
      <c r="B4" s="1390"/>
      <c r="C4" s="1381" t="s">
        <v>51</v>
      </c>
      <c r="D4" s="1382"/>
      <c r="E4" s="1382"/>
      <c r="F4" s="1382"/>
      <c r="G4" s="1382"/>
      <c r="H4" s="1382"/>
      <c r="I4" s="1382"/>
      <c r="J4" s="1382"/>
      <c r="K4" s="1382"/>
      <c r="L4" s="1382"/>
      <c r="M4" s="1382"/>
      <c r="N4" s="1382"/>
      <c r="O4" s="1382"/>
      <c r="P4" s="1382"/>
      <c r="Q4" s="1383"/>
      <c r="R4" s="1391" t="s">
        <v>52</v>
      </c>
      <c r="S4" s="1391"/>
      <c r="T4" s="1391"/>
      <c r="U4" s="1391"/>
      <c r="V4" s="1391"/>
      <c r="W4" s="1384" t="s">
        <v>64</v>
      </c>
      <c r="X4" s="1384" t="s">
        <v>65</v>
      </c>
      <c r="Y4" s="1384" t="s">
        <v>66</v>
      </c>
      <c r="Z4" s="1386" t="s">
        <v>53</v>
      </c>
      <c r="AA4" s="1387"/>
      <c r="AB4" s="1387"/>
      <c r="AC4" s="1388"/>
    </row>
    <row r="5" spans="2:29" ht="24" customHeight="1">
      <c r="B5" s="1390"/>
      <c r="C5" s="1392" t="s">
        <v>1557</v>
      </c>
      <c r="D5" s="1381" t="s">
        <v>54</v>
      </c>
      <c r="E5" s="1382"/>
      <c r="F5" s="1383"/>
      <c r="G5" s="1381" t="s">
        <v>55</v>
      </c>
      <c r="H5" s="1382"/>
      <c r="I5" s="1382"/>
      <c r="J5" s="1382"/>
      <c r="K5" s="1382"/>
      <c r="L5" s="1382"/>
      <c r="M5" s="1382"/>
      <c r="N5" s="1382"/>
      <c r="O5" s="1382"/>
      <c r="P5" s="1382"/>
      <c r="Q5" s="1383"/>
      <c r="R5" s="1397" t="s">
        <v>1557</v>
      </c>
      <c r="S5" s="1398"/>
      <c r="T5" s="1399"/>
      <c r="U5" s="1400" t="s">
        <v>67</v>
      </c>
      <c r="V5" s="1401"/>
      <c r="W5" s="1384"/>
      <c r="X5" s="1384"/>
      <c r="Y5" s="1384"/>
      <c r="Z5" s="1379" t="s">
        <v>1557</v>
      </c>
      <c r="AA5" s="500" t="s">
        <v>56</v>
      </c>
      <c r="AB5" s="500" t="s">
        <v>57</v>
      </c>
      <c r="AC5" s="500" t="s">
        <v>58</v>
      </c>
    </row>
    <row r="6" spans="2:29" ht="34.5" customHeight="1">
      <c r="B6" s="1391"/>
      <c r="C6" s="1393"/>
      <c r="D6" s="501" t="s">
        <v>1585</v>
      </c>
      <c r="E6" s="502" t="s">
        <v>68</v>
      </c>
      <c r="F6" s="501" t="s">
        <v>1584</v>
      </c>
      <c r="G6" s="502" t="s">
        <v>69</v>
      </c>
      <c r="H6" s="502" t="s">
        <v>70</v>
      </c>
      <c r="I6" s="502" t="s">
        <v>71</v>
      </c>
      <c r="J6" s="502" t="s">
        <v>72</v>
      </c>
      <c r="K6" s="502" t="s">
        <v>73</v>
      </c>
      <c r="L6" s="502" t="s">
        <v>74</v>
      </c>
      <c r="M6" s="502" t="s">
        <v>75</v>
      </c>
      <c r="N6" s="502" t="s">
        <v>527</v>
      </c>
      <c r="O6" s="502" t="s">
        <v>528</v>
      </c>
      <c r="P6" s="502" t="s">
        <v>529</v>
      </c>
      <c r="Q6" s="503" t="s">
        <v>530</v>
      </c>
      <c r="R6" s="499" t="s">
        <v>1557</v>
      </c>
      <c r="S6" s="504" t="s">
        <v>531</v>
      </c>
      <c r="T6" s="504" t="s">
        <v>532</v>
      </c>
      <c r="U6" s="498" t="s">
        <v>533</v>
      </c>
      <c r="V6" s="498" t="s">
        <v>534</v>
      </c>
      <c r="W6" s="1385"/>
      <c r="X6" s="1385"/>
      <c r="Y6" s="1385"/>
      <c r="Z6" s="1380"/>
      <c r="AA6" s="501" t="s">
        <v>59</v>
      </c>
      <c r="AB6" s="501" t="s">
        <v>60</v>
      </c>
      <c r="AC6" s="501" t="s">
        <v>60</v>
      </c>
    </row>
    <row r="7" spans="2:29" ht="14.25" customHeight="1">
      <c r="B7" s="497"/>
      <c r="C7" s="505"/>
      <c r="D7" s="506"/>
      <c r="E7" s="507"/>
      <c r="F7" s="506"/>
      <c r="G7" s="506"/>
      <c r="H7" s="507"/>
      <c r="I7" s="507"/>
      <c r="J7" s="507"/>
      <c r="K7" s="507"/>
      <c r="L7" s="507"/>
      <c r="M7" s="507"/>
      <c r="N7" s="507"/>
      <c r="O7" s="507"/>
      <c r="P7" s="507"/>
      <c r="Q7" s="508"/>
      <c r="R7" s="509"/>
      <c r="S7" s="510"/>
      <c r="T7" s="510"/>
      <c r="U7" s="505"/>
      <c r="V7" s="505"/>
      <c r="W7" s="511"/>
      <c r="X7" s="511"/>
      <c r="Y7" s="511"/>
      <c r="Z7" s="506"/>
      <c r="AA7" s="506"/>
      <c r="AB7" s="506"/>
      <c r="AC7" s="512"/>
    </row>
    <row r="8" spans="2:29" ht="14.25" customHeight="1">
      <c r="B8" s="513" t="s">
        <v>535</v>
      </c>
      <c r="C8" s="514">
        <f>SUM(D8:F8)</f>
        <v>7478</v>
      </c>
      <c r="D8" s="515">
        <v>2827</v>
      </c>
      <c r="E8" s="515">
        <v>77</v>
      </c>
      <c r="F8" s="515">
        <v>4574</v>
      </c>
      <c r="G8" s="515">
        <v>2837</v>
      </c>
      <c r="H8" s="515">
        <v>2207</v>
      </c>
      <c r="I8" s="515">
        <v>1032</v>
      </c>
      <c r="J8" s="515">
        <v>566</v>
      </c>
      <c r="K8" s="515">
        <v>349</v>
      </c>
      <c r="L8" s="515">
        <v>277</v>
      </c>
      <c r="M8" s="515">
        <v>143</v>
      </c>
      <c r="N8" s="515">
        <v>32</v>
      </c>
      <c r="O8" s="515">
        <v>23</v>
      </c>
      <c r="P8" s="515">
        <v>10</v>
      </c>
      <c r="Q8" s="515">
        <v>2</v>
      </c>
      <c r="R8" s="515">
        <f>SUM(S8:T8)</f>
        <v>124261</v>
      </c>
      <c r="S8" s="515">
        <v>59519</v>
      </c>
      <c r="T8" s="515">
        <v>64742</v>
      </c>
      <c r="U8" s="515">
        <v>54588</v>
      </c>
      <c r="V8" s="515">
        <v>61802</v>
      </c>
      <c r="W8" s="515">
        <v>20255929</v>
      </c>
      <c r="X8" s="515">
        <v>76945899</v>
      </c>
      <c r="Y8" s="515">
        <v>448772</v>
      </c>
      <c r="Z8" s="515">
        <f>SUM(AA8:AC8)</f>
        <v>125355951</v>
      </c>
      <c r="AA8" s="515">
        <v>116023519</v>
      </c>
      <c r="AB8" s="515">
        <v>9145675</v>
      </c>
      <c r="AC8" s="516">
        <v>186757</v>
      </c>
    </row>
    <row r="9" spans="2:29" ht="14.25" customHeight="1">
      <c r="B9" s="513"/>
      <c r="C9" s="517">
        <f>SUM(D9:F9)</f>
        <v>4641</v>
      </c>
      <c r="D9" s="518">
        <v>2728</v>
      </c>
      <c r="E9" s="518">
        <v>68</v>
      </c>
      <c r="F9" s="518">
        <v>1845</v>
      </c>
      <c r="G9" s="518"/>
      <c r="H9" s="518"/>
      <c r="I9" s="518"/>
      <c r="J9" s="518"/>
      <c r="K9" s="518"/>
      <c r="L9" s="518"/>
      <c r="M9" s="518"/>
      <c r="N9" s="518"/>
      <c r="O9" s="518"/>
      <c r="P9" s="518"/>
      <c r="Q9" s="518"/>
      <c r="R9" s="518">
        <f>SUM(S9:T9)</f>
        <v>118528</v>
      </c>
      <c r="S9" s="518">
        <v>55989</v>
      </c>
      <c r="T9" s="518">
        <v>62539</v>
      </c>
      <c r="U9" s="518">
        <v>53935</v>
      </c>
      <c r="V9" s="518">
        <v>61201</v>
      </c>
      <c r="W9" s="518">
        <v>20080377</v>
      </c>
      <c r="X9" s="518">
        <v>76173579</v>
      </c>
      <c r="Y9" s="518">
        <v>445559</v>
      </c>
      <c r="Z9" s="518">
        <v>123688506</v>
      </c>
      <c r="AA9" s="518">
        <v>115768496</v>
      </c>
      <c r="AB9" s="518">
        <v>8751575</v>
      </c>
      <c r="AC9" s="519">
        <v>168435</v>
      </c>
    </row>
    <row r="10" spans="1:29" s="525" customFormat="1" ht="15" customHeight="1">
      <c r="A10" s="520"/>
      <c r="B10" s="521" t="s">
        <v>536</v>
      </c>
      <c r="C10" s="522">
        <f>SUM(C12:C13)</f>
        <v>4712</v>
      </c>
      <c r="D10" s="523">
        <f>SUM(D12:D13)</f>
        <v>2830</v>
      </c>
      <c r="E10" s="523">
        <f>SUM(E12:E13)</f>
        <v>66</v>
      </c>
      <c r="F10" s="523">
        <f>SUM(F12:F13)</f>
        <v>1816</v>
      </c>
      <c r="G10" s="484" t="s">
        <v>1528</v>
      </c>
      <c r="H10" s="523">
        <f aca="true" t="shared" si="0" ref="H10:AC10">SUM(H12:H13)</f>
        <v>2226</v>
      </c>
      <c r="I10" s="523">
        <f t="shared" si="0"/>
        <v>1054.3</v>
      </c>
      <c r="J10" s="523">
        <f t="shared" si="0"/>
        <v>539</v>
      </c>
      <c r="K10" s="523">
        <f t="shared" si="0"/>
        <v>365</v>
      </c>
      <c r="L10" s="523">
        <f t="shared" si="0"/>
        <v>311</v>
      </c>
      <c r="M10" s="523">
        <f t="shared" si="0"/>
        <v>143</v>
      </c>
      <c r="N10" s="523">
        <f t="shared" si="0"/>
        <v>42</v>
      </c>
      <c r="O10" s="523">
        <f t="shared" si="0"/>
        <v>19</v>
      </c>
      <c r="P10" s="523">
        <f t="shared" si="0"/>
        <v>10</v>
      </c>
      <c r="Q10" s="523">
        <f t="shared" si="0"/>
        <v>3</v>
      </c>
      <c r="R10" s="523">
        <f t="shared" si="0"/>
        <v>123249</v>
      </c>
      <c r="S10" s="523">
        <f t="shared" si="0"/>
        <v>57557</v>
      </c>
      <c r="T10" s="523">
        <f t="shared" si="0"/>
        <v>65692</v>
      </c>
      <c r="U10" s="523">
        <f t="shared" si="0"/>
        <v>55573</v>
      </c>
      <c r="V10" s="523">
        <f t="shared" si="0"/>
        <v>64444</v>
      </c>
      <c r="W10" s="523">
        <f t="shared" si="0"/>
        <v>21922640</v>
      </c>
      <c r="X10" s="523">
        <f t="shared" si="0"/>
        <v>80927200</v>
      </c>
      <c r="Y10" s="523">
        <f t="shared" si="0"/>
        <v>419250</v>
      </c>
      <c r="Z10" s="523">
        <f t="shared" si="0"/>
        <v>131948684</v>
      </c>
      <c r="AA10" s="523">
        <f t="shared" si="0"/>
        <v>121258991</v>
      </c>
      <c r="AB10" s="523">
        <f t="shared" si="0"/>
        <v>10555395</v>
      </c>
      <c r="AC10" s="524">
        <f t="shared" si="0"/>
        <v>134298</v>
      </c>
    </row>
    <row r="11" spans="1:29" s="532" customFormat="1" ht="15" customHeight="1">
      <c r="A11" s="526"/>
      <c r="B11" s="527"/>
      <c r="C11" s="528"/>
      <c r="D11" s="529"/>
      <c r="E11" s="529"/>
      <c r="F11" s="529"/>
      <c r="G11" s="530"/>
      <c r="H11" s="529"/>
      <c r="I11" s="529"/>
      <c r="J11" s="529"/>
      <c r="K11" s="529"/>
      <c r="L11" s="529"/>
      <c r="M11" s="529"/>
      <c r="N11" s="529"/>
      <c r="O11" s="529"/>
      <c r="P11" s="529"/>
      <c r="Q11" s="529"/>
      <c r="R11" s="529"/>
      <c r="S11" s="529"/>
      <c r="T11" s="529"/>
      <c r="U11" s="529"/>
      <c r="V11" s="529"/>
      <c r="W11" s="529"/>
      <c r="X11" s="529"/>
      <c r="Y11" s="529"/>
      <c r="Z11" s="529"/>
      <c r="AA11" s="529"/>
      <c r="AB11" s="529"/>
      <c r="AC11" s="531"/>
    </row>
    <row r="12" spans="1:29" s="525" customFormat="1" ht="15" customHeight="1">
      <c r="A12" s="520"/>
      <c r="B12" s="533" t="s">
        <v>1370</v>
      </c>
      <c r="C12" s="522">
        <f>SUM(C20:C32)</f>
        <v>3432</v>
      </c>
      <c r="D12" s="523">
        <f>SUM(D20:D32)</f>
        <v>2074</v>
      </c>
      <c r="E12" s="523">
        <f>SUM(E20:E32)</f>
        <v>46</v>
      </c>
      <c r="F12" s="523">
        <f>SUM(F20:F32)</f>
        <v>1312</v>
      </c>
      <c r="G12" s="484" t="s">
        <v>1528</v>
      </c>
      <c r="H12" s="523">
        <f aca="true" t="shared" si="1" ref="H12:AC12">SUM(H20:H32)</f>
        <v>1687</v>
      </c>
      <c r="I12" s="523">
        <f t="shared" si="1"/>
        <v>737</v>
      </c>
      <c r="J12" s="523">
        <f t="shared" si="1"/>
        <v>373</v>
      </c>
      <c r="K12" s="523">
        <f t="shared" si="1"/>
        <v>262</v>
      </c>
      <c r="L12" s="523">
        <f t="shared" si="1"/>
        <v>218</v>
      </c>
      <c r="M12" s="523">
        <f t="shared" si="1"/>
        <v>97</v>
      </c>
      <c r="N12" s="523">
        <f t="shared" si="1"/>
        <v>29</v>
      </c>
      <c r="O12" s="523">
        <f t="shared" si="1"/>
        <v>18</v>
      </c>
      <c r="P12" s="523">
        <f t="shared" si="1"/>
        <v>10</v>
      </c>
      <c r="Q12" s="523">
        <f t="shared" si="1"/>
        <v>1</v>
      </c>
      <c r="R12" s="523">
        <f t="shared" si="1"/>
        <v>89098</v>
      </c>
      <c r="S12" s="523">
        <f t="shared" si="1"/>
        <v>44609</v>
      </c>
      <c r="T12" s="523">
        <f t="shared" si="1"/>
        <v>44489</v>
      </c>
      <c r="U12" s="523">
        <f t="shared" si="1"/>
        <v>43140</v>
      </c>
      <c r="V12" s="523">
        <f t="shared" si="1"/>
        <v>43573</v>
      </c>
      <c r="W12" s="523">
        <f t="shared" si="1"/>
        <v>16604353</v>
      </c>
      <c r="X12" s="523">
        <f t="shared" si="1"/>
        <v>63892773</v>
      </c>
      <c r="Y12" s="523">
        <f t="shared" si="1"/>
        <v>308489</v>
      </c>
      <c r="Z12" s="523">
        <f t="shared" si="1"/>
        <v>103903365</v>
      </c>
      <c r="AA12" s="523">
        <f t="shared" si="1"/>
        <v>96075620</v>
      </c>
      <c r="AB12" s="523">
        <f t="shared" si="1"/>
        <v>7708028</v>
      </c>
      <c r="AC12" s="524">
        <f t="shared" si="1"/>
        <v>119717</v>
      </c>
    </row>
    <row r="13" spans="1:29" s="525" customFormat="1" ht="15" customHeight="1">
      <c r="A13" s="520"/>
      <c r="B13" s="533" t="s">
        <v>1371</v>
      </c>
      <c r="C13" s="523">
        <f>SUM(C33:C63)</f>
        <v>1280</v>
      </c>
      <c r="D13" s="523">
        <f>SUM(D33:D63)</f>
        <v>756</v>
      </c>
      <c r="E13" s="523">
        <f>SUM(E33:E63)</f>
        <v>20</v>
      </c>
      <c r="F13" s="523">
        <f>SUM(F33:F63)</f>
        <v>504</v>
      </c>
      <c r="G13" s="484" t="s">
        <v>1528</v>
      </c>
      <c r="H13" s="523">
        <f aca="true" t="shared" si="2" ref="H13:AC13">SUM(H33:H63)</f>
        <v>539</v>
      </c>
      <c r="I13" s="523">
        <f t="shared" si="2"/>
        <v>317.3</v>
      </c>
      <c r="J13" s="523">
        <f t="shared" si="2"/>
        <v>166</v>
      </c>
      <c r="K13" s="523">
        <f t="shared" si="2"/>
        <v>103</v>
      </c>
      <c r="L13" s="523">
        <f t="shared" si="2"/>
        <v>93</v>
      </c>
      <c r="M13" s="523">
        <f t="shared" si="2"/>
        <v>46</v>
      </c>
      <c r="N13" s="523">
        <f t="shared" si="2"/>
        <v>13</v>
      </c>
      <c r="O13" s="523">
        <f t="shared" si="2"/>
        <v>1</v>
      </c>
      <c r="P13" s="534">
        <f t="shared" si="2"/>
        <v>0</v>
      </c>
      <c r="Q13" s="523">
        <f t="shared" si="2"/>
        <v>2</v>
      </c>
      <c r="R13" s="523">
        <f t="shared" si="2"/>
        <v>34151</v>
      </c>
      <c r="S13" s="523">
        <f t="shared" si="2"/>
        <v>12948</v>
      </c>
      <c r="T13" s="523">
        <f t="shared" si="2"/>
        <v>21203</v>
      </c>
      <c r="U13" s="523">
        <f t="shared" si="2"/>
        <v>12433</v>
      </c>
      <c r="V13" s="523">
        <f t="shared" si="2"/>
        <v>20871</v>
      </c>
      <c r="W13" s="523">
        <f t="shared" si="2"/>
        <v>5318287</v>
      </c>
      <c r="X13" s="523">
        <f t="shared" si="2"/>
        <v>17034427</v>
      </c>
      <c r="Y13" s="523">
        <f t="shared" si="2"/>
        <v>110761</v>
      </c>
      <c r="Z13" s="523">
        <f t="shared" si="2"/>
        <v>28045319</v>
      </c>
      <c r="AA13" s="523">
        <f t="shared" si="2"/>
        <v>25183371</v>
      </c>
      <c r="AB13" s="523">
        <f t="shared" si="2"/>
        <v>2847367</v>
      </c>
      <c r="AC13" s="524">
        <f t="shared" si="2"/>
        <v>14581</v>
      </c>
    </row>
    <row r="14" spans="2:29" ht="12" customHeight="1">
      <c r="B14" s="535"/>
      <c r="C14" s="536"/>
      <c r="D14" s="537"/>
      <c r="E14" s="537"/>
      <c r="F14" s="537"/>
      <c r="G14" s="538"/>
      <c r="H14" s="537"/>
      <c r="I14" s="537"/>
      <c r="J14" s="537"/>
      <c r="K14" s="537"/>
      <c r="L14" s="537"/>
      <c r="M14" s="537"/>
      <c r="N14" s="537"/>
      <c r="O14" s="537"/>
      <c r="P14" s="537"/>
      <c r="Q14" s="537"/>
      <c r="R14" s="537"/>
      <c r="S14" s="537"/>
      <c r="T14" s="537"/>
      <c r="U14" s="537"/>
      <c r="V14" s="537"/>
      <c r="W14" s="537"/>
      <c r="X14" s="537"/>
      <c r="Y14" s="537"/>
      <c r="Z14" s="537"/>
      <c r="AA14" s="537"/>
      <c r="AB14" s="537"/>
      <c r="AC14" s="539"/>
    </row>
    <row r="15" spans="1:29" s="546" customFormat="1" ht="12" customHeight="1">
      <c r="A15" s="540"/>
      <c r="B15" s="541" t="s">
        <v>537</v>
      </c>
      <c r="C15" s="542">
        <f>SUM(C20,C25:C27,C29:C31,C33:C39)</f>
        <v>2081</v>
      </c>
      <c r="D15" s="543">
        <f>SUM(D20,D25:D27,D29:D31,D33:D39)</f>
        <v>1248</v>
      </c>
      <c r="E15" s="543">
        <f>SUM(E20,E25:E27,E29:E31,E33:E39)</f>
        <v>27</v>
      </c>
      <c r="F15" s="543">
        <f>SUM(F20,F25:F27,F29:F31,F33:F39)</f>
        <v>806</v>
      </c>
      <c r="G15" s="544" t="s">
        <v>1528</v>
      </c>
      <c r="H15" s="543">
        <f aca="true" t="shared" si="3" ref="H15:AC15">SUM(H20,H25:H27,H29:H31,H33:H39)</f>
        <v>1030</v>
      </c>
      <c r="I15" s="543">
        <f t="shared" si="3"/>
        <v>469.3</v>
      </c>
      <c r="J15" s="543">
        <f t="shared" si="3"/>
        <v>209</v>
      </c>
      <c r="K15" s="543">
        <f t="shared" si="3"/>
        <v>154</v>
      </c>
      <c r="L15" s="543">
        <f t="shared" si="3"/>
        <v>125</v>
      </c>
      <c r="M15" s="543">
        <f t="shared" si="3"/>
        <v>64</v>
      </c>
      <c r="N15" s="543">
        <f t="shared" si="3"/>
        <v>16</v>
      </c>
      <c r="O15" s="543">
        <f t="shared" si="3"/>
        <v>9</v>
      </c>
      <c r="P15" s="543">
        <f t="shared" si="3"/>
        <v>4</v>
      </c>
      <c r="Q15" s="543">
        <f t="shared" si="3"/>
        <v>1</v>
      </c>
      <c r="R15" s="543">
        <f t="shared" si="3"/>
        <v>52386</v>
      </c>
      <c r="S15" s="543">
        <f t="shared" si="3"/>
        <v>25465</v>
      </c>
      <c r="T15" s="543">
        <f t="shared" si="3"/>
        <v>26921</v>
      </c>
      <c r="U15" s="543">
        <f t="shared" si="3"/>
        <v>24559</v>
      </c>
      <c r="V15" s="543">
        <f t="shared" si="3"/>
        <v>26333</v>
      </c>
      <c r="W15" s="543">
        <f t="shared" si="3"/>
        <v>9677823</v>
      </c>
      <c r="X15" s="543">
        <f t="shared" si="3"/>
        <v>35589922</v>
      </c>
      <c r="Y15" s="543">
        <f t="shared" si="3"/>
        <v>105564</v>
      </c>
      <c r="Z15" s="543">
        <f t="shared" si="3"/>
        <v>58341926</v>
      </c>
      <c r="AA15" s="543">
        <f t="shared" si="3"/>
        <v>53998215</v>
      </c>
      <c r="AB15" s="543">
        <f t="shared" si="3"/>
        <v>4263404</v>
      </c>
      <c r="AC15" s="545">
        <f t="shared" si="3"/>
        <v>80307</v>
      </c>
    </row>
    <row r="16" spans="1:29" s="546" customFormat="1" ht="12" customHeight="1">
      <c r="A16" s="540"/>
      <c r="B16" s="541" t="s">
        <v>1376</v>
      </c>
      <c r="C16" s="542">
        <f>SUM(C24,C40:C46)</f>
        <v>274</v>
      </c>
      <c r="D16" s="543">
        <f>SUM(D24,D40:D46)</f>
        <v>166</v>
      </c>
      <c r="E16" s="543">
        <f>SUM(E24,E40:E46)</f>
        <v>5</v>
      </c>
      <c r="F16" s="543">
        <f>SUM(F24,F40:F46)</f>
        <v>103</v>
      </c>
      <c r="G16" s="544" t="s">
        <v>1528</v>
      </c>
      <c r="H16" s="543">
        <f aca="true" t="shared" si="4" ref="H16:AC16">SUM(H24,H40:H46)</f>
        <v>107</v>
      </c>
      <c r="I16" s="543">
        <f t="shared" si="4"/>
        <v>59</v>
      </c>
      <c r="J16" s="543">
        <f t="shared" si="4"/>
        <v>41</v>
      </c>
      <c r="K16" s="543">
        <f t="shared" si="4"/>
        <v>30</v>
      </c>
      <c r="L16" s="543">
        <f t="shared" si="4"/>
        <v>19</v>
      </c>
      <c r="M16" s="543">
        <f t="shared" si="4"/>
        <v>14</v>
      </c>
      <c r="N16" s="543">
        <f t="shared" si="4"/>
        <v>2</v>
      </c>
      <c r="O16" s="543">
        <f t="shared" si="4"/>
        <v>0</v>
      </c>
      <c r="P16" s="543">
        <f t="shared" si="4"/>
        <v>2</v>
      </c>
      <c r="Q16" s="543">
        <f t="shared" si="4"/>
        <v>0</v>
      </c>
      <c r="R16" s="543">
        <f t="shared" si="4"/>
        <v>8482</v>
      </c>
      <c r="S16" s="543">
        <f t="shared" si="4"/>
        <v>3016</v>
      </c>
      <c r="T16" s="543">
        <f t="shared" si="4"/>
        <v>5466</v>
      </c>
      <c r="U16" s="543">
        <f t="shared" si="4"/>
        <v>2914</v>
      </c>
      <c r="V16" s="543">
        <f t="shared" si="4"/>
        <v>5408</v>
      </c>
      <c r="W16" s="543">
        <f t="shared" si="4"/>
        <v>1163759</v>
      </c>
      <c r="X16" s="543">
        <f t="shared" si="4"/>
        <v>3323787</v>
      </c>
      <c r="Y16" s="543">
        <f t="shared" si="4"/>
        <v>20284</v>
      </c>
      <c r="Z16" s="543">
        <f t="shared" si="4"/>
        <v>5527769</v>
      </c>
      <c r="AA16" s="543">
        <f t="shared" si="4"/>
        <v>4848217</v>
      </c>
      <c r="AB16" s="543">
        <f t="shared" si="4"/>
        <v>679226</v>
      </c>
      <c r="AC16" s="545">
        <f t="shared" si="4"/>
        <v>326</v>
      </c>
    </row>
    <row r="17" spans="1:29" s="546" customFormat="1" ht="12" customHeight="1">
      <c r="A17" s="540"/>
      <c r="B17" s="541" t="s">
        <v>1378</v>
      </c>
      <c r="C17" s="542">
        <f>SUM(C21,C28,C32,C47:C51)</f>
        <v>1262</v>
      </c>
      <c r="D17" s="543">
        <f>SUM(D21,D28,D32,D47:D51)</f>
        <v>742</v>
      </c>
      <c r="E17" s="543">
        <f>SUM(E21,E28,E32,E47:E51)</f>
        <v>8</v>
      </c>
      <c r="F17" s="543">
        <f>SUM(F21,F28,F32,F47:F51)</f>
        <v>512</v>
      </c>
      <c r="G17" s="544" t="s">
        <v>1528</v>
      </c>
      <c r="H17" s="543">
        <f aca="true" t="shared" si="5" ref="H17:AC17">SUM(H21,H28,H32,H47:H51)</f>
        <v>611</v>
      </c>
      <c r="I17" s="543">
        <f t="shared" si="5"/>
        <v>263</v>
      </c>
      <c r="J17" s="543">
        <f t="shared" si="5"/>
        <v>148</v>
      </c>
      <c r="K17" s="543">
        <f t="shared" si="5"/>
        <v>88</v>
      </c>
      <c r="L17" s="543">
        <f t="shared" si="5"/>
        <v>94</v>
      </c>
      <c r="M17" s="543">
        <f t="shared" si="5"/>
        <v>38</v>
      </c>
      <c r="N17" s="543">
        <f t="shared" si="5"/>
        <v>11</v>
      </c>
      <c r="O17" s="543">
        <f t="shared" si="5"/>
        <v>3</v>
      </c>
      <c r="P17" s="543">
        <f t="shared" si="5"/>
        <v>4</v>
      </c>
      <c r="Q17" s="543">
        <f t="shared" si="5"/>
        <v>2</v>
      </c>
      <c r="R17" s="543">
        <f t="shared" si="5"/>
        <v>34600</v>
      </c>
      <c r="S17" s="543">
        <f t="shared" si="5"/>
        <v>16835</v>
      </c>
      <c r="T17" s="543">
        <f t="shared" si="5"/>
        <v>17765</v>
      </c>
      <c r="U17" s="543">
        <f t="shared" si="5"/>
        <v>16277</v>
      </c>
      <c r="V17" s="543">
        <f t="shared" si="5"/>
        <v>17412</v>
      </c>
      <c r="W17" s="543">
        <f t="shared" si="5"/>
        <v>6284164</v>
      </c>
      <c r="X17" s="543">
        <f t="shared" si="5"/>
        <v>20401437</v>
      </c>
      <c r="Y17" s="543">
        <f t="shared" si="5"/>
        <v>125616</v>
      </c>
      <c r="Z17" s="543">
        <f t="shared" si="5"/>
        <v>34390152</v>
      </c>
      <c r="AA17" s="543">
        <f t="shared" si="5"/>
        <v>30832963</v>
      </c>
      <c r="AB17" s="543">
        <f t="shared" si="5"/>
        <v>3541772</v>
      </c>
      <c r="AC17" s="545">
        <f t="shared" si="5"/>
        <v>15417</v>
      </c>
    </row>
    <row r="18" spans="1:29" s="546" customFormat="1" ht="12" customHeight="1">
      <c r="A18" s="540"/>
      <c r="B18" s="541" t="s">
        <v>1380</v>
      </c>
      <c r="C18" s="542">
        <f>SUM(C22:C23,C52:C63)</f>
        <v>1095</v>
      </c>
      <c r="D18" s="543">
        <f>SUM(D22:D23,D52:D63)</f>
        <v>674</v>
      </c>
      <c r="E18" s="543">
        <f>SUM(E22:E23,E52:E63)</f>
        <v>26</v>
      </c>
      <c r="F18" s="543">
        <f>SUM(F22:F23,F52:F63)</f>
        <v>395</v>
      </c>
      <c r="G18" s="544" t="s">
        <v>1528</v>
      </c>
      <c r="H18" s="543">
        <f aca="true" t="shared" si="6" ref="H18:W18">SUM(H22:H23,H52:H63)</f>
        <v>478</v>
      </c>
      <c r="I18" s="543">
        <f t="shared" si="6"/>
        <v>263</v>
      </c>
      <c r="J18" s="543">
        <f t="shared" si="6"/>
        <v>141</v>
      </c>
      <c r="K18" s="543">
        <f t="shared" si="6"/>
        <v>93</v>
      </c>
      <c r="L18" s="543">
        <f t="shared" si="6"/>
        <v>73</v>
      </c>
      <c r="M18" s="543">
        <f t="shared" si="6"/>
        <v>27</v>
      </c>
      <c r="N18" s="543">
        <f t="shared" si="6"/>
        <v>13</v>
      </c>
      <c r="O18" s="543">
        <f t="shared" si="6"/>
        <v>7</v>
      </c>
      <c r="P18" s="543">
        <f t="shared" si="6"/>
        <v>0</v>
      </c>
      <c r="Q18" s="543">
        <f t="shared" si="6"/>
        <v>0</v>
      </c>
      <c r="R18" s="543">
        <f t="shared" si="6"/>
        <v>27781</v>
      </c>
      <c r="S18" s="543">
        <f t="shared" si="6"/>
        <v>12241</v>
      </c>
      <c r="T18" s="543">
        <f t="shared" si="6"/>
        <v>15540</v>
      </c>
      <c r="U18" s="543">
        <f t="shared" si="6"/>
        <v>11823</v>
      </c>
      <c r="V18" s="543">
        <f t="shared" si="6"/>
        <v>15291</v>
      </c>
      <c r="W18" s="543">
        <f t="shared" si="6"/>
        <v>4796894</v>
      </c>
      <c r="X18" s="543">
        <v>21612045</v>
      </c>
      <c r="Y18" s="543">
        <f>SUM(Y22:Y23,Y52:Y63)</f>
        <v>167786</v>
      </c>
      <c r="Z18" s="543">
        <f>SUM(Z22:Z23,Z52:Z63)</f>
        <v>33688837</v>
      </c>
      <c r="AA18" s="543">
        <f>SUM(AA22:AA23,AA52:AA63)</f>
        <v>31579596</v>
      </c>
      <c r="AB18" s="543">
        <f>SUM(AB22:AB23,AB52:AB63)</f>
        <v>2070993</v>
      </c>
      <c r="AC18" s="545">
        <f>SUM(AC22:AC23,AC52:AC63)</f>
        <v>38248</v>
      </c>
    </row>
    <row r="19" spans="2:29" ht="12" customHeight="1">
      <c r="B19" s="535"/>
      <c r="C19" s="536"/>
      <c r="D19" s="537"/>
      <c r="E19" s="537"/>
      <c r="F19" s="537"/>
      <c r="G19" s="538"/>
      <c r="H19" s="537"/>
      <c r="I19" s="537"/>
      <c r="J19" s="537"/>
      <c r="K19" s="537"/>
      <c r="L19" s="537"/>
      <c r="M19" s="537"/>
      <c r="N19" s="537"/>
      <c r="O19" s="537"/>
      <c r="P19" s="537"/>
      <c r="Q19" s="537"/>
      <c r="R19" s="537"/>
      <c r="S19" s="537"/>
      <c r="T19" s="537"/>
      <c r="U19" s="537"/>
      <c r="V19" s="537"/>
      <c r="W19" s="537"/>
      <c r="X19" s="537"/>
      <c r="Y19" s="537"/>
      <c r="Z19" s="537"/>
      <c r="AA19" s="537"/>
      <c r="AB19" s="537"/>
      <c r="AC19" s="539"/>
    </row>
    <row r="20" spans="2:29" ht="12" customHeight="1">
      <c r="B20" s="547" t="s">
        <v>538</v>
      </c>
      <c r="C20" s="548">
        <f aca="true" t="shared" si="7" ref="C20:C63">SUM(D20:F20)</f>
        <v>776</v>
      </c>
      <c r="D20" s="515">
        <v>521</v>
      </c>
      <c r="E20" s="515">
        <v>10</v>
      </c>
      <c r="F20" s="515">
        <v>245</v>
      </c>
      <c r="G20" s="549" t="s">
        <v>1528</v>
      </c>
      <c r="H20" s="515">
        <v>385</v>
      </c>
      <c r="I20" s="515">
        <v>178</v>
      </c>
      <c r="J20" s="515">
        <v>75</v>
      </c>
      <c r="K20" s="515">
        <v>62</v>
      </c>
      <c r="L20" s="515">
        <v>40</v>
      </c>
      <c r="M20" s="515">
        <v>26</v>
      </c>
      <c r="N20" s="515">
        <v>7</v>
      </c>
      <c r="O20" s="515">
        <v>2</v>
      </c>
      <c r="P20" s="515">
        <v>0</v>
      </c>
      <c r="Q20" s="515">
        <v>1</v>
      </c>
      <c r="R20" s="515">
        <v>19234</v>
      </c>
      <c r="S20" s="515">
        <v>11433</v>
      </c>
      <c r="T20" s="515">
        <v>7801</v>
      </c>
      <c r="U20" s="515">
        <v>11147</v>
      </c>
      <c r="V20" s="515">
        <v>7640</v>
      </c>
      <c r="W20" s="515">
        <v>4114704</v>
      </c>
      <c r="X20" s="515">
        <v>12507672</v>
      </c>
      <c r="Y20" s="515">
        <v>34397</v>
      </c>
      <c r="Z20" s="515">
        <f aca="true" t="shared" si="8" ref="Z20:Z63">SUM(AA20:AC20)</f>
        <v>21907568</v>
      </c>
      <c r="AA20" s="515">
        <v>20699724</v>
      </c>
      <c r="AB20" s="515">
        <v>1134506</v>
      </c>
      <c r="AC20" s="516">
        <v>73338</v>
      </c>
    </row>
    <row r="21" spans="2:29" ht="12" customHeight="1">
      <c r="B21" s="547" t="s">
        <v>1384</v>
      </c>
      <c r="C21" s="548">
        <f t="shared" si="7"/>
        <v>586</v>
      </c>
      <c r="D21" s="550">
        <v>345</v>
      </c>
      <c r="E21" s="550">
        <v>5</v>
      </c>
      <c r="F21" s="550">
        <v>236</v>
      </c>
      <c r="G21" s="478" t="s">
        <v>1528</v>
      </c>
      <c r="H21" s="550">
        <v>310</v>
      </c>
      <c r="I21" s="550">
        <v>114</v>
      </c>
      <c r="J21" s="550">
        <v>59</v>
      </c>
      <c r="K21" s="550">
        <v>43</v>
      </c>
      <c r="L21" s="515">
        <v>38</v>
      </c>
      <c r="M21" s="550">
        <v>13</v>
      </c>
      <c r="N21" s="550">
        <v>5</v>
      </c>
      <c r="O21" s="550">
        <v>1</v>
      </c>
      <c r="P21" s="550">
        <v>3</v>
      </c>
      <c r="Q21" s="515">
        <v>0</v>
      </c>
      <c r="R21" s="515">
        <v>14230</v>
      </c>
      <c r="S21" s="550">
        <v>7465</v>
      </c>
      <c r="T21" s="550">
        <v>6765</v>
      </c>
      <c r="U21" s="550">
        <v>7196</v>
      </c>
      <c r="V21" s="550">
        <v>6608</v>
      </c>
      <c r="W21" s="550">
        <v>2557696</v>
      </c>
      <c r="X21" s="550">
        <v>9473520</v>
      </c>
      <c r="Y21" s="550">
        <v>54692</v>
      </c>
      <c r="Z21" s="515">
        <f t="shared" si="8"/>
        <v>15333080</v>
      </c>
      <c r="AA21" s="550">
        <v>13559924</v>
      </c>
      <c r="AB21" s="550">
        <v>1769750</v>
      </c>
      <c r="AC21" s="551">
        <v>3406</v>
      </c>
    </row>
    <row r="22" spans="2:29" ht="12" customHeight="1">
      <c r="B22" s="547" t="s">
        <v>1386</v>
      </c>
      <c r="C22" s="548">
        <f t="shared" si="7"/>
        <v>348</v>
      </c>
      <c r="D22" s="550">
        <v>198</v>
      </c>
      <c r="E22" s="550">
        <v>4</v>
      </c>
      <c r="F22" s="550">
        <v>146</v>
      </c>
      <c r="G22" s="478" t="s">
        <v>1528</v>
      </c>
      <c r="H22" s="550">
        <v>173</v>
      </c>
      <c r="I22" s="550">
        <v>75</v>
      </c>
      <c r="J22" s="550">
        <v>37</v>
      </c>
      <c r="K22" s="550">
        <v>28</v>
      </c>
      <c r="L22" s="515">
        <v>17</v>
      </c>
      <c r="M22" s="550">
        <v>8</v>
      </c>
      <c r="N22" s="550">
        <v>5</v>
      </c>
      <c r="O22" s="550">
        <v>5</v>
      </c>
      <c r="P22" s="550">
        <v>0</v>
      </c>
      <c r="Q22" s="515">
        <v>0</v>
      </c>
      <c r="R22" s="515">
        <v>9219</v>
      </c>
      <c r="S22" s="550">
        <v>4353</v>
      </c>
      <c r="T22" s="550">
        <v>4866</v>
      </c>
      <c r="U22" s="550">
        <v>4194</v>
      </c>
      <c r="V22" s="550">
        <v>4768</v>
      </c>
      <c r="W22" s="550">
        <v>1654122</v>
      </c>
      <c r="X22" s="550">
        <v>4812403</v>
      </c>
      <c r="Y22" s="550">
        <v>48627</v>
      </c>
      <c r="Z22" s="515">
        <f t="shared" si="8"/>
        <v>8187630</v>
      </c>
      <c r="AA22" s="550">
        <v>7371472</v>
      </c>
      <c r="AB22" s="550">
        <v>810661</v>
      </c>
      <c r="AC22" s="551">
        <v>5497</v>
      </c>
    </row>
    <row r="23" spans="2:29" ht="12" customHeight="1">
      <c r="B23" s="547" t="s">
        <v>1388</v>
      </c>
      <c r="C23" s="548">
        <f t="shared" si="7"/>
        <v>349</v>
      </c>
      <c r="D23" s="550">
        <v>228</v>
      </c>
      <c r="E23" s="550">
        <v>8</v>
      </c>
      <c r="F23" s="550">
        <v>113</v>
      </c>
      <c r="G23" s="478" t="s">
        <v>1528</v>
      </c>
      <c r="H23" s="550">
        <v>145</v>
      </c>
      <c r="I23" s="550">
        <v>90</v>
      </c>
      <c r="J23" s="550">
        <v>46</v>
      </c>
      <c r="K23" s="550">
        <v>27</v>
      </c>
      <c r="L23" s="515">
        <v>28</v>
      </c>
      <c r="M23" s="550">
        <v>9</v>
      </c>
      <c r="N23" s="550">
        <v>3</v>
      </c>
      <c r="O23" s="550">
        <v>1</v>
      </c>
      <c r="P23" s="550">
        <v>0</v>
      </c>
      <c r="Q23" s="515">
        <v>0</v>
      </c>
      <c r="R23" s="515">
        <v>8648</v>
      </c>
      <c r="S23" s="550">
        <v>4650</v>
      </c>
      <c r="T23" s="550">
        <v>3998</v>
      </c>
      <c r="U23" s="550">
        <v>4535</v>
      </c>
      <c r="V23" s="550">
        <v>3939</v>
      </c>
      <c r="W23" s="550">
        <v>1736228</v>
      </c>
      <c r="X23" s="550">
        <v>11727694</v>
      </c>
      <c r="Y23" s="550">
        <v>82829</v>
      </c>
      <c r="Z23" s="515">
        <f t="shared" si="8"/>
        <v>17385350</v>
      </c>
      <c r="AA23" s="550">
        <v>16990398</v>
      </c>
      <c r="AB23" s="550">
        <v>369004</v>
      </c>
      <c r="AC23" s="551">
        <v>25948</v>
      </c>
    </row>
    <row r="24" spans="2:29" ht="12" customHeight="1">
      <c r="B24" s="547" t="s">
        <v>1390</v>
      </c>
      <c r="C24" s="548">
        <f t="shared" si="7"/>
        <v>128</v>
      </c>
      <c r="D24" s="550">
        <v>77</v>
      </c>
      <c r="E24" s="550">
        <v>3</v>
      </c>
      <c r="F24" s="550">
        <v>48</v>
      </c>
      <c r="G24" s="478" t="s">
        <v>1528</v>
      </c>
      <c r="H24" s="550">
        <v>53</v>
      </c>
      <c r="I24" s="550">
        <v>27</v>
      </c>
      <c r="J24" s="550">
        <v>19</v>
      </c>
      <c r="K24" s="550">
        <v>14</v>
      </c>
      <c r="L24" s="515">
        <v>7</v>
      </c>
      <c r="M24" s="550">
        <v>5</v>
      </c>
      <c r="N24" s="550">
        <v>1</v>
      </c>
      <c r="O24" s="550">
        <v>0</v>
      </c>
      <c r="P24" s="550">
        <v>2</v>
      </c>
      <c r="Q24" s="515">
        <v>0</v>
      </c>
      <c r="R24" s="515">
        <v>4232</v>
      </c>
      <c r="S24" s="550">
        <v>1826</v>
      </c>
      <c r="T24" s="550">
        <v>2406</v>
      </c>
      <c r="U24" s="550">
        <v>1777</v>
      </c>
      <c r="V24" s="550">
        <v>2377</v>
      </c>
      <c r="W24" s="550">
        <v>637860</v>
      </c>
      <c r="X24" s="550">
        <v>2234458</v>
      </c>
      <c r="Y24" s="550">
        <v>13802</v>
      </c>
      <c r="Z24" s="515">
        <f t="shared" si="8"/>
        <v>3378374</v>
      </c>
      <c r="AA24" s="550">
        <v>3064506</v>
      </c>
      <c r="AB24" s="550">
        <v>313542</v>
      </c>
      <c r="AC24" s="551">
        <v>326</v>
      </c>
    </row>
    <row r="25" spans="2:29" ht="12" customHeight="1">
      <c r="B25" s="547" t="s">
        <v>1392</v>
      </c>
      <c r="C25" s="548">
        <f t="shared" si="7"/>
        <v>196</v>
      </c>
      <c r="D25" s="550">
        <v>106</v>
      </c>
      <c r="E25" s="550">
        <v>3</v>
      </c>
      <c r="F25" s="550">
        <v>87</v>
      </c>
      <c r="G25" s="549" t="s">
        <v>1528</v>
      </c>
      <c r="H25" s="550">
        <v>90</v>
      </c>
      <c r="I25" s="550">
        <v>44</v>
      </c>
      <c r="J25" s="550">
        <v>21</v>
      </c>
      <c r="K25" s="550">
        <v>21</v>
      </c>
      <c r="L25" s="515">
        <v>12</v>
      </c>
      <c r="M25" s="550">
        <v>4</v>
      </c>
      <c r="N25" s="550">
        <v>2</v>
      </c>
      <c r="O25" s="550">
        <v>0</v>
      </c>
      <c r="P25" s="550">
        <v>2</v>
      </c>
      <c r="Q25" s="515">
        <v>0</v>
      </c>
      <c r="R25" s="515">
        <v>5400</v>
      </c>
      <c r="S25" s="550">
        <v>1977</v>
      </c>
      <c r="T25" s="550">
        <v>3423</v>
      </c>
      <c r="U25" s="550">
        <v>1883</v>
      </c>
      <c r="V25" s="550">
        <v>3349</v>
      </c>
      <c r="W25" s="550">
        <v>838794</v>
      </c>
      <c r="X25" s="550">
        <v>3344281</v>
      </c>
      <c r="Y25" s="550">
        <v>27402</v>
      </c>
      <c r="Z25" s="515">
        <f t="shared" si="8"/>
        <v>5414517</v>
      </c>
      <c r="AA25" s="550">
        <v>5021162</v>
      </c>
      <c r="AB25" s="550">
        <v>392040</v>
      </c>
      <c r="AC25" s="551">
        <v>1315</v>
      </c>
    </row>
    <row r="26" spans="2:29" ht="12" customHeight="1">
      <c r="B26" s="547" t="s">
        <v>1394</v>
      </c>
      <c r="C26" s="548">
        <f t="shared" si="7"/>
        <v>142</v>
      </c>
      <c r="D26" s="550">
        <v>83</v>
      </c>
      <c r="E26" s="550">
        <v>4</v>
      </c>
      <c r="F26" s="550">
        <v>55</v>
      </c>
      <c r="G26" s="478" t="s">
        <v>1528</v>
      </c>
      <c r="H26" s="550">
        <v>69</v>
      </c>
      <c r="I26" s="550">
        <v>38</v>
      </c>
      <c r="J26" s="550">
        <v>15</v>
      </c>
      <c r="K26" s="550">
        <v>8</v>
      </c>
      <c r="L26" s="515">
        <v>8</v>
      </c>
      <c r="M26" s="550">
        <v>4</v>
      </c>
      <c r="N26" s="550">
        <v>0</v>
      </c>
      <c r="O26" s="550">
        <v>0</v>
      </c>
      <c r="P26" s="550">
        <v>0</v>
      </c>
      <c r="Q26" s="515">
        <v>0</v>
      </c>
      <c r="R26" s="515">
        <v>2839</v>
      </c>
      <c r="S26" s="550">
        <v>1251</v>
      </c>
      <c r="T26" s="550">
        <v>1588</v>
      </c>
      <c r="U26" s="550">
        <v>1186</v>
      </c>
      <c r="V26" s="550">
        <v>1549</v>
      </c>
      <c r="W26" s="550">
        <v>496186</v>
      </c>
      <c r="X26" s="550">
        <v>1893244</v>
      </c>
      <c r="Y26" s="550">
        <v>412</v>
      </c>
      <c r="Z26" s="515">
        <f t="shared" si="8"/>
        <v>2937534</v>
      </c>
      <c r="AA26" s="550">
        <v>2803474</v>
      </c>
      <c r="AB26" s="550">
        <v>133973</v>
      </c>
      <c r="AC26" s="551">
        <v>87</v>
      </c>
    </row>
    <row r="27" spans="2:29" ht="12" customHeight="1">
      <c r="B27" s="547" t="s">
        <v>1395</v>
      </c>
      <c r="C27" s="548">
        <f t="shared" si="7"/>
        <v>164</v>
      </c>
      <c r="D27" s="550">
        <v>71</v>
      </c>
      <c r="E27" s="550">
        <v>0</v>
      </c>
      <c r="F27" s="550">
        <v>93</v>
      </c>
      <c r="G27" s="478" t="s">
        <v>1528</v>
      </c>
      <c r="H27" s="550">
        <v>92</v>
      </c>
      <c r="I27" s="550">
        <v>31</v>
      </c>
      <c r="J27" s="550">
        <v>19</v>
      </c>
      <c r="K27" s="550">
        <v>9</v>
      </c>
      <c r="L27" s="550">
        <v>7</v>
      </c>
      <c r="M27" s="550">
        <v>4</v>
      </c>
      <c r="N27" s="550">
        <v>2</v>
      </c>
      <c r="O27" s="550">
        <v>0</v>
      </c>
      <c r="P27" s="550">
        <v>0</v>
      </c>
      <c r="Q27" s="515">
        <v>0</v>
      </c>
      <c r="R27" s="515">
        <v>3202</v>
      </c>
      <c r="S27" s="550">
        <v>1256</v>
      </c>
      <c r="T27" s="550">
        <v>1946</v>
      </c>
      <c r="U27" s="550">
        <v>1152</v>
      </c>
      <c r="V27" s="550">
        <v>1875</v>
      </c>
      <c r="W27" s="550">
        <v>495505</v>
      </c>
      <c r="X27" s="550">
        <v>1277603</v>
      </c>
      <c r="Y27" s="550">
        <v>7276</v>
      </c>
      <c r="Z27" s="515">
        <f t="shared" si="8"/>
        <v>2302972</v>
      </c>
      <c r="AA27" s="550">
        <v>1883720</v>
      </c>
      <c r="AB27" s="550">
        <v>419101</v>
      </c>
      <c r="AC27" s="551">
        <v>151</v>
      </c>
    </row>
    <row r="28" spans="2:29" ht="12" customHeight="1">
      <c r="B28" s="547" t="s">
        <v>1398</v>
      </c>
      <c r="C28" s="548">
        <f t="shared" si="7"/>
        <v>177</v>
      </c>
      <c r="D28" s="550">
        <v>92</v>
      </c>
      <c r="E28" s="550">
        <v>1</v>
      </c>
      <c r="F28" s="550">
        <v>84</v>
      </c>
      <c r="G28" s="478" t="s">
        <v>1528</v>
      </c>
      <c r="H28" s="550">
        <v>95</v>
      </c>
      <c r="I28" s="550">
        <v>22</v>
      </c>
      <c r="J28" s="550">
        <v>23</v>
      </c>
      <c r="K28" s="550">
        <v>11</v>
      </c>
      <c r="L28" s="550">
        <v>13</v>
      </c>
      <c r="M28" s="550">
        <v>9</v>
      </c>
      <c r="N28" s="550">
        <v>2</v>
      </c>
      <c r="O28" s="550">
        <v>1</v>
      </c>
      <c r="P28" s="550">
        <v>1</v>
      </c>
      <c r="Q28" s="515">
        <v>0</v>
      </c>
      <c r="R28" s="515">
        <v>5668</v>
      </c>
      <c r="S28" s="550">
        <v>2493</v>
      </c>
      <c r="T28" s="550">
        <v>3175</v>
      </c>
      <c r="U28" s="550">
        <v>2400</v>
      </c>
      <c r="V28" s="550">
        <v>3112</v>
      </c>
      <c r="W28" s="550">
        <v>1077567</v>
      </c>
      <c r="X28" s="550">
        <v>3012122</v>
      </c>
      <c r="Y28" s="550">
        <v>5824</v>
      </c>
      <c r="Z28" s="515">
        <f t="shared" si="8"/>
        <v>5555812</v>
      </c>
      <c r="AA28" s="550">
        <v>4970966</v>
      </c>
      <c r="AB28" s="550">
        <v>584794</v>
      </c>
      <c r="AC28" s="551">
        <v>52</v>
      </c>
    </row>
    <row r="29" spans="2:29" ht="12" customHeight="1">
      <c r="B29" s="547" t="s">
        <v>1400</v>
      </c>
      <c r="C29" s="548">
        <f t="shared" si="7"/>
        <v>180</v>
      </c>
      <c r="D29" s="550">
        <v>115</v>
      </c>
      <c r="E29" s="550">
        <v>3</v>
      </c>
      <c r="F29" s="550">
        <v>62</v>
      </c>
      <c r="G29" s="478" t="s">
        <v>1528</v>
      </c>
      <c r="H29" s="550">
        <v>92</v>
      </c>
      <c r="I29" s="550">
        <v>42</v>
      </c>
      <c r="J29" s="550">
        <v>13</v>
      </c>
      <c r="K29" s="550">
        <v>8</v>
      </c>
      <c r="L29" s="550">
        <v>13</v>
      </c>
      <c r="M29" s="550">
        <v>5</v>
      </c>
      <c r="N29" s="550">
        <v>1</v>
      </c>
      <c r="O29" s="550">
        <v>4</v>
      </c>
      <c r="P29" s="550">
        <v>2</v>
      </c>
      <c r="Q29" s="515">
        <v>0</v>
      </c>
      <c r="R29" s="515">
        <v>6356</v>
      </c>
      <c r="S29" s="550">
        <v>3282</v>
      </c>
      <c r="T29" s="550">
        <v>3074</v>
      </c>
      <c r="U29" s="550">
        <v>3203</v>
      </c>
      <c r="V29" s="550">
        <v>3014</v>
      </c>
      <c r="W29" s="550">
        <v>1245612</v>
      </c>
      <c r="X29" s="550">
        <v>7776953</v>
      </c>
      <c r="Y29" s="550">
        <v>26566</v>
      </c>
      <c r="Z29" s="515">
        <f t="shared" si="8"/>
        <v>11060630</v>
      </c>
      <c r="AA29" s="550">
        <v>10815804</v>
      </c>
      <c r="AB29" s="550">
        <v>244044</v>
      </c>
      <c r="AC29" s="551">
        <v>782</v>
      </c>
    </row>
    <row r="30" spans="2:29" ht="12" customHeight="1">
      <c r="B30" s="547" t="s">
        <v>1402</v>
      </c>
      <c r="C30" s="548">
        <f t="shared" si="7"/>
        <v>140</v>
      </c>
      <c r="D30" s="550">
        <v>88</v>
      </c>
      <c r="E30" s="550">
        <v>3</v>
      </c>
      <c r="F30" s="550">
        <v>49</v>
      </c>
      <c r="G30" s="549" t="s">
        <v>1528</v>
      </c>
      <c r="H30" s="550">
        <v>64</v>
      </c>
      <c r="I30" s="550">
        <v>28</v>
      </c>
      <c r="J30" s="550">
        <v>13</v>
      </c>
      <c r="K30" s="550">
        <v>14</v>
      </c>
      <c r="L30" s="550">
        <v>15</v>
      </c>
      <c r="M30" s="550">
        <v>3</v>
      </c>
      <c r="N30" s="550">
        <v>1</v>
      </c>
      <c r="O30" s="550">
        <v>2</v>
      </c>
      <c r="P30" s="550">
        <v>0</v>
      </c>
      <c r="Q30" s="515">
        <v>0</v>
      </c>
      <c r="R30" s="515">
        <v>4214</v>
      </c>
      <c r="S30" s="550">
        <v>2122</v>
      </c>
      <c r="T30" s="550">
        <v>2092</v>
      </c>
      <c r="U30" s="550">
        <v>2064</v>
      </c>
      <c r="V30" s="550">
        <v>2054</v>
      </c>
      <c r="W30" s="550">
        <v>804363</v>
      </c>
      <c r="X30" s="550">
        <v>3261228</v>
      </c>
      <c r="Y30" s="550">
        <v>0</v>
      </c>
      <c r="Z30" s="515">
        <f t="shared" si="8"/>
        <v>5463510</v>
      </c>
      <c r="AA30" s="550">
        <v>4676263</v>
      </c>
      <c r="AB30" s="550">
        <v>787227</v>
      </c>
      <c r="AC30" s="551">
        <v>20</v>
      </c>
    </row>
    <row r="31" spans="1:29" s="553" customFormat="1" ht="12" customHeight="1">
      <c r="A31" s="552"/>
      <c r="B31" s="547" t="s">
        <v>1404</v>
      </c>
      <c r="C31" s="548">
        <f t="shared" si="7"/>
        <v>67</v>
      </c>
      <c r="D31" s="550">
        <v>39</v>
      </c>
      <c r="E31" s="550">
        <v>1</v>
      </c>
      <c r="F31" s="550">
        <v>27</v>
      </c>
      <c r="G31" s="478" t="s">
        <v>1528</v>
      </c>
      <c r="H31" s="550">
        <v>31</v>
      </c>
      <c r="I31" s="550">
        <v>8</v>
      </c>
      <c r="J31" s="550">
        <v>9</v>
      </c>
      <c r="K31" s="550">
        <v>11</v>
      </c>
      <c r="L31" s="550">
        <v>4</v>
      </c>
      <c r="M31" s="550">
        <v>3</v>
      </c>
      <c r="N31" s="550">
        <v>0</v>
      </c>
      <c r="O31" s="550">
        <v>1</v>
      </c>
      <c r="P31" s="550">
        <v>0</v>
      </c>
      <c r="Q31" s="515">
        <v>0</v>
      </c>
      <c r="R31" s="515">
        <v>1971</v>
      </c>
      <c r="S31" s="550">
        <v>738</v>
      </c>
      <c r="T31" s="550">
        <v>1233</v>
      </c>
      <c r="U31" s="550">
        <v>710</v>
      </c>
      <c r="V31" s="550">
        <v>1217</v>
      </c>
      <c r="W31" s="550">
        <v>292879</v>
      </c>
      <c r="X31" s="550">
        <v>745139</v>
      </c>
      <c r="Y31" s="550">
        <v>0</v>
      </c>
      <c r="Z31" s="515">
        <f t="shared" si="8"/>
        <v>1577670</v>
      </c>
      <c r="AA31" s="550">
        <v>1196408</v>
      </c>
      <c r="AB31" s="550">
        <v>381247</v>
      </c>
      <c r="AC31" s="551">
        <v>15</v>
      </c>
    </row>
    <row r="32" spans="2:29" ht="12" customHeight="1">
      <c r="B32" s="547" t="s">
        <v>1406</v>
      </c>
      <c r="C32" s="548">
        <f t="shared" si="7"/>
        <v>179</v>
      </c>
      <c r="D32" s="550">
        <v>111</v>
      </c>
      <c r="E32" s="550">
        <v>1</v>
      </c>
      <c r="F32" s="550">
        <v>67</v>
      </c>
      <c r="G32" s="478" t="s">
        <v>1528</v>
      </c>
      <c r="H32" s="550">
        <v>88</v>
      </c>
      <c r="I32" s="550">
        <v>40</v>
      </c>
      <c r="J32" s="550">
        <v>24</v>
      </c>
      <c r="K32" s="550">
        <v>6</v>
      </c>
      <c r="L32" s="550">
        <v>16</v>
      </c>
      <c r="M32" s="550">
        <v>4</v>
      </c>
      <c r="N32" s="550">
        <v>0</v>
      </c>
      <c r="O32" s="550">
        <v>1</v>
      </c>
      <c r="P32" s="550">
        <v>0</v>
      </c>
      <c r="Q32" s="515">
        <v>0</v>
      </c>
      <c r="R32" s="515">
        <v>3885</v>
      </c>
      <c r="S32" s="550">
        <v>1763</v>
      </c>
      <c r="T32" s="550">
        <v>2122</v>
      </c>
      <c r="U32" s="550">
        <v>1693</v>
      </c>
      <c r="V32" s="550">
        <v>2071</v>
      </c>
      <c r="W32" s="550">
        <v>652837</v>
      </c>
      <c r="X32" s="550">
        <v>1826456</v>
      </c>
      <c r="Y32" s="550">
        <v>6662</v>
      </c>
      <c r="Z32" s="515">
        <f t="shared" si="8"/>
        <v>3398718</v>
      </c>
      <c r="AA32" s="550">
        <v>3021799</v>
      </c>
      <c r="AB32" s="550">
        <v>368139</v>
      </c>
      <c r="AC32" s="551">
        <v>8780</v>
      </c>
    </row>
    <row r="33" spans="2:29" ht="12" customHeight="1">
      <c r="B33" s="547" t="s">
        <v>1408</v>
      </c>
      <c r="C33" s="548">
        <f t="shared" si="7"/>
        <v>86</v>
      </c>
      <c r="D33" s="550">
        <v>56</v>
      </c>
      <c r="E33" s="550">
        <v>0</v>
      </c>
      <c r="F33" s="550">
        <v>30</v>
      </c>
      <c r="G33" s="478" t="s">
        <v>1528</v>
      </c>
      <c r="H33" s="550">
        <v>40</v>
      </c>
      <c r="I33" s="550">
        <v>20</v>
      </c>
      <c r="J33" s="550">
        <v>11</v>
      </c>
      <c r="K33" s="550">
        <v>5</v>
      </c>
      <c r="L33" s="550">
        <v>6</v>
      </c>
      <c r="M33" s="550">
        <v>3</v>
      </c>
      <c r="N33" s="550">
        <v>1</v>
      </c>
      <c r="O33" s="550">
        <v>0</v>
      </c>
      <c r="P33" s="550">
        <v>0</v>
      </c>
      <c r="Q33" s="515">
        <v>0</v>
      </c>
      <c r="R33" s="515">
        <v>1994</v>
      </c>
      <c r="S33" s="550">
        <v>742</v>
      </c>
      <c r="T33" s="550">
        <v>1252</v>
      </c>
      <c r="U33" s="550">
        <v>713</v>
      </c>
      <c r="V33" s="550">
        <v>1228</v>
      </c>
      <c r="W33" s="550">
        <v>334902</v>
      </c>
      <c r="X33" s="550">
        <v>1052916</v>
      </c>
      <c r="Y33" s="550">
        <v>0</v>
      </c>
      <c r="Z33" s="515">
        <f t="shared" si="8"/>
        <v>1815032</v>
      </c>
      <c r="AA33" s="550">
        <v>1600182</v>
      </c>
      <c r="AB33" s="550">
        <v>214550</v>
      </c>
      <c r="AC33" s="551">
        <v>300</v>
      </c>
    </row>
    <row r="34" spans="2:29" ht="12" customHeight="1">
      <c r="B34" s="547" t="s">
        <v>1410</v>
      </c>
      <c r="C34" s="548">
        <f t="shared" si="7"/>
        <v>39</v>
      </c>
      <c r="D34" s="550">
        <v>13</v>
      </c>
      <c r="E34" s="550">
        <v>0</v>
      </c>
      <c r="F34" s="550">
        <v>26</v>
      </c>
      <c r="G34" s="478" t="s">
        <v>1528</v>
      </c>
      <c r="H34" s="550">
        <v>27</v>
      </c>
      <c r="I34" s="550">
        <v>7</v>
      </c>
      <c r="J34" s="550">
        <v>3</v>
      </c>
      <c r="K34" s="550">
        <v>1</v>
      </c>
      <c r="L34" s="550">
        <v>0</v>
      </c>
      <c r="M34" s="550">
        <v>0</v>
      </c>
      <c r="N34" s="550">
        <v>1</v>
      </c>
      <c r="O34" s="550">
        <v>0</v>
      </c>
      <c r="P34" s="550">
        <v>0</v>
      </c>
      <c r="Q34" s="515">
        <v>0</v>
      </c>
      <c r="R34" s="515">
        <v>665</v>
      </c>
      <c r="S34" s="550">
        <v>213</v>
      </c>
      <c r="T34" s="550">
        <v>452</v>
      </c>
      <c r="U34" s="550">
        <v>189</v>
      </c>
      <c r="V34" s="550">
        <v>433</v>
      </c>
      <c r="W34" s="550">
        <v>88923</v>
      </c>
      <c r="X34" s="550">
        <v>392031</v>
      </c>
      <c r="Y34" s="550">
        <v>0</v>
      </c>
      <c r="Z34" s="515">
        <f t="shared" si="8"/>
        <v>562982</v>
      </c>
      <c r="AA34" s="550">
        <v>479680</v>
      </c>
      <c r="AB34" s="550">
        <v>83082</v>
      </c>
      <c r="AC34" s="551">
        <v>220</v>
      </c>
    </row>
    <row r="35" spans="2:29" ht="12" customHeight="1">
      <c r="B35" s="547" t="s">
        <v>1412</v>
      </c>
      <c r="C35" s="548">
        <f t="shared" si="7"/>
        <v>111</v>
      </c>
      <c r="D35" s="550">
        <v>57</v>
      </c>
      <c r="E35" s="550">
        <v>1</v>
      </c>
      <c r="F35" s="550">
        <v>53</v>
      </c>
      <c r="G35" s="549" t="s">
        <v>1528</v>
      </c>
      <c r="H35" s="550">
        <v>54</v>
      </c>
      <c r="I35" s="550">
        <v>30</v>
      </c>
      <c r="J35" s="550">
        <v>10</v>
      </c>
      <c r="K35" s="550">
        <v>6</v>
      </c>
      <c r="L35" s="550">
        <v>8</v>
      </c>
      <c r="M35" s="550">
        <v>2</v>
      </c>
      <c r="N35" s="550">
        <v>1</v>
      </c>
      <c r="O35" s="550">
        <v>0</v>
      </c>
      <c r="P35" s="550">
        <v>0</v>
      </c>
      <c r="Q35" s="515">
        <v>0</v>
      </c>
      <c r="R35" s="515">
        <v>2313</v>
      </c>
      <c r="S35" s="550">
        <v>881</v>
      </c>
      <c r="T35" s="550">
        <v>1432</v>
      </c>
      <c r="U35" s="550">
        <v>821</v>
      </c>
      <c r="V35" s="550">
        <v>1392</v>
      </c>
      <c r="W35" s="550">
        <v>340934</v>
      </c>
      <c r="X35" s="550">
        <v>1033568</v>
      </c>
      <c r="Y35" s="550">
        <v>6297</v>
      </c>
      <c r="Z35" s="515">
        <f t="shared" si="8"/>
        <v>1735717</v>
      </c>
      <c r="AA35" s="550">
        <v>1605051</v>
      </c>
      <c r="AB35" s="550">
        <v>130307</v>
      </c>
      <c r="AC35" s="551">
        <v>359</v>
      </c>
    </row>
    <row r="36" spans="2:29" ht="12" customHeight="1">
      <c r="B36" s="547" t="s">
        <v>1414</v>
      </c>
      <c r="C36" s="548">
        <f t="shared" si="7"/>
        <v>49</v>
      </c>
      <c r="D36" s="550">
        <v>30</v>
      </c>
      <c r="E36" s="550">
        <v>2</v>
      </c>
      <c r="F36" s="550">
        <v>17</v>
      </c>
      <c r="G36" s="478" t="s">
        <v>1528</v>
      </c>
      <c r="H36" s="550">
        <v>23</v>
      </c>
      <c r="I36" s="550">
        <v>12.3</v>
      </c>
      <c r="J36" s="550">
        <v>6</v>
      </c>
      <c r="K36" s="550">
        <v>1</v>
      </c>
      <c r="L36" s="550">
        <v>5</v>
      </c>
      <c r="M36" s="550">
        <v>2</v>
      </c>
      <c r="N36" s="550">
        <v>0</v>
      </c>
      <c r="O36" s="550">
        <v>0</v>
      </c>
      <c r="P36" s="550">
        <v>0</v>
      </c>
      <c r="Q36" s="515">
        <v>0</v>
      </c>
      <c r="R36" s="515">
        <v>1041</v>
      </c>
      <c r="S36" s="550">
        <v>442</v>
      </c>
      <c r="T36" s="550">
        <v>599</v>
      </c>
      <c r="U36" s="550">
        <v>424</v>
      </c>
      <c r="V36" s="550">
        <v>585</v>
      </c>
      <c r="W36" s="550">
        <v>159742</v>
      </c>
      <c r="X36" s="550">
        <v>623859</v>
      </c>
      <c r="Y36" s="550">
        <v>2981</v>
      </c>
      <c r="Z36" s="515">
        <f t="shared" si="8"/>
        <v>970126</v>
      </c>
      <c r="AA36" s="550">
        <v>846112</v>
      </c>
      <c r="AB36" s="550">
        <v>124014</v>
      </c>
      <c r="AC36" s="551">
        <v>0</v>
      </c>
    </row>
    <row r="37" spans="2:29" ht="12" customHeight="1">
      <c r="B37" s="547" t="s">
        <v>1416</v>
      </c>
      <c r="C37" s="548">
        <f t="shared" si="7"/>
        <v>41</v>
      </c>
      <c r="D37" s="550">
        <v>19</v>
      </c>
      <c r="E37" s="550">
        <v>0</v>
      </c>
      <c r="F37" s="550">
        <v>22</v>
      </c>
      <c r="G37" s="478" t="s">
        <v>1528</v>
      </c>
      <c r="H37" s="550">
        <v>26</v>
      </c>
      <c r="I37" s="550">
        <v>3</v>
      </c>
      <c r="J37" s="550">
        <v>6</v>
      </c>
      <c r="K37" s="550">
        <v>0</v>
      </c>
      <c r="L37" s="550">
        <v>2</v>
      </c>
      <c r="M37" s="550">
        <v>4</v>
      </c>
      <c r="N37" s="550">
        <v>0</v>
      </c>
      <c r="O37" s="550">
        <v>0</v>
      </c>
      <c r="P37" s="550">
        <v>0</v>
      </c>
      <c r="Q37" s="515">
        <v>0</v>
      </c>
      <c r="R37" s="515">
        <v>1050</v>
      </c>
      <c r="S37" s="550">
        <v>368</v>
      </c>
      <c r="T37" s="550">
        <v>682</v>
      </c>
      <c r="U37" s="550">
        <v>348</v>
      </c>
      <c r="V37" s="550">
        <v>667</v>
      </c>
      <c r="W37" s="550">
        <v>148870</v>
      </c>
      <c r="X37" s="550">
        <v>514045</v>
      </c>
      <c r="Y37" s="550">
        <v>233</v>
      </c>
      <c r="Z37" s="515">
        <f t="shared" si="8"/>
        <v>737286</v>
      </c>
      <c r="AA37" s="550">
        <v>585243</v>
      </c>
      <c r="AB37" s="550">
        <v>150243</v>
      </c>
      <c r="AC37" s="551">
        <v>1800</v>
      </c>
    </row>
    <row r="38" spans="2:29" ht="12" customHeight="1">
      <c r="B38" s="547" t="s">
        <v>1368</v>
      </c>
      <c r="C38" s="548">
        <f t="shared" si="7"/>
        <v>51</v>
      </c>
      <c r="D38" s="550">
        <v>30</v>
      </c>
      <c r="E38" s="550">
        <v>0</v>
      </c>
      <c r="F38" s="550">
        <v>21</v>
      </c>
      <c r="G38" s="478" t="s">
        <v>1528</v>
      </c>
      <c r="H38" s="550">
        <v>19</v>
      </c>
      <c r="I38" s="550">
        <v>17</v>
      </c>
      <c r="J38" s="550">
        <v>4</v>
      </c>
      <c r="K38" s="550">
        <v>5</v>
      </c>
      <c r="L38" s="550">
        <v>4</v>
      </c>
      <c r="M38" s="550">
        <v>2</v>
      </c>
      <c r="N38" s="550">
        <v>0</v>
      </c>
      <c r="O38" s="550">
        <v>0</v>
      </c>
      <c r="P38" s="550">
        <v>0</v>
      </c>
      <c r="Q38" s="515">
        <v>0</v>
      </c>
      <c r="R38" s="515">
        <v>1184</v>
      </c>
      <c r="S38" s="550">
        <v>468</v>
      </c>
      <c r="T38" s="550">
        <v>716</v>
      </c>
      <c r="U38" s="550">
        <v>445</v>
      </c>
      <c r="V38" s="550">
        <v>707</v>
      </c>
      <c r="W38" s="550">
        <v>199110</v>
      </c>
      <c r="X38" s="550">
        <v>632435</v>
      </c>
      <c r="Y38" s="550">
        <v>0</v>
      </c>
      <c r="Z38" s="515">
        <f t="shared" si="8"/>
        <v>1030935</v>
      </c>
      <c r="AA38" s="550">
        <v>989595</v>
      </c>
      <c r="AB38" s="550">
        <v>41340</v>
      </c>
      <c r="AC38" s="551">
        <v>0</v>
      </c>
    </row>
    <row r="39" spans="2:29" ht="12" customHeight="1">
      <c r="B39" s="547" t="s">
        <v>1369</v>
      </c>
      <c r="C39" s="548">
        <f t="shared" si="7"/>
        <v>39</v>
      </c>
      <c r="D39" s="550">
        <v>20</v>
      </c>
      <c r="E39" s="550">
        <v>0</v>
      </c>
      <c r="F39" s="550">
        <v>19</v>
      </c>
      <c r="G39" s="478" t="s">
        <v>1528</v>
      </c>
      <c r="H39" s="550">
        <v>18</v>
      </c>
      <c r="I39" s="550">
        <v>11</v>
      </c>
      <c r="J39" s="550">
        <v>4</v>
      </c>
      <c r="K39" s="550">
        <v>3</v>
      </c>
      <c r="L39" s="550">
        <v>1</v>
      </c>
      <c r="M39" s="550">
        <v>2</v>
      </c>
      <c r="N39" s="550">
        <v>0</v>
      </c>
      <c r="O39" s="550">
        <v>0</v>
      </c>
      <c r="P39" s="550">
        <v>0</v>
      </c>
      <c r="Q39" s="515">
        <v>0</v>
      </c>
      <c r="R39" s="515">
        <v>923</v>
      </c>
      <c r="S39" s="550">
        <v>292</v>
      </c>
      <c r="T39" s="550">
        <v>631</v>
      </c>
      <c r="U39" s="550">
        <v>274</v>
      </c>
      <c r="V39" s="550">
        <v>623</v>
      </c>
      <c r="W39" s="550">
        <v>117299</v>
      </c>
      <c r="X39" s="550">
        <v>534948</v>
      </c>
      <c r="Y39" s="550">
        <v>0</v>
      </c>
      <c r="Z39" s="515">
        <f t="shared" si="8"/>
        <v>825447</v>
      </c>
      <c r="AA39" s="550">
        <v>795797</v>
      </c>
      <c r="AB39" s="550">
        <v>27730</v>
      </c>
      <c r="AC39" s="551">
        <v>1920</v>
      </c>
    </row>
    <row r="40" spans="2:29" ht="12" customHeight="1">
      <c r="B40" s="547" t="s">
        <v>1372</v>
      </c>
      <c r="C40" s="548">
        <f t="shared" si="7"/>
        <v>16</v>
      </c>
      <c r="D40" s="550">
        <v>13</v>
      </c>
      <c r="E40" s="550">
        <v>1</v>
      </c>
      <c r="F40" s="550">
        <v>2</v>
      </c>
      <c r="G40" s="549" t="s">
        <v>1528</v>
      </c>
      <c r="H40" s="550">
        <v>5</v>
      </c>
      <c r="I40" s="550">
        <v>2</v>
      </c>
      <c r="J40" s="550">
        <v>2</v>
      </c>
      <c r="K40" s="550">
        <v>3</v>
      </c>
      <c r="L40" s="550">
        <v>3</v>
      </c>
      <c r="M40" s="550">
        <v>1</v>
      </c>
      <c r="N40" s="550">
        <v>0</v>
      </c>
      <c r="O40" s="550">
        <v>0</v>
      </c>
      <c r="P40" s="550">
        <v>0</v>
      </c>
      <c r="Q40" s="515">
        <v>0</v>
      </c>
      <c r="R40" s="515">
        <v>545</v>
      </c>
      <c r="S40" s="550">
        <v>140</v>
      </c>
      <c r="T40" s="550">
        <v>405</v>
      </c>
      <c r="U40" s="550">
        <v>139</v>
      </c>
      <c r="V40" s="550">
        <v>404</v>
      </c>
      <c r="W40" s="550">
        <v>66221</v>
      </c>
      <c r="X40" s="550">
        <v>97666</v>
      </c>
      <c r="Y40" s="554">
        <v>0</v>
      </c>
      <c r="Z40" s="515">
        <f t="shared" si="8"/>
        <v>231867</v>
      </c>
      <c r="AA40" s="550">
        <v>188054</v>
      </c>
      <c r="AB40" s="550">
        <v>43813</v>
      </c>
      <c r="AC40" s="551">
        <v>0</v>
      </c>
    </row>
    <row r="41" spans="2:29" ht="12" customHeight="1">
      <c r="B41" s="547" t="s">
        <v>1373</v>
      </c>
      <c r="C41" s="548">
        <f t="shared" si="7"/>
        <v>24</v>
      </c>
      <c r="D41" s="550">
        <v>12</v>
      </c>
      <c r="E41" s="550">
        <v>0</v>
      </c>
      <c r="F41" s="550">
        <v>12</v>
      </c>
      <c r="G41" s="478" t="s">
        <v>1528</v>
      </c>
      <c r="H41" s="550">
        <v>13</v>
      </c>
      <c r="I41" s="550">
        <v>4</v>
      </c>
      <c r="J41" s="550">
        <v>2</v>
      </c>
      <c r="K41" s="550">
        <v>0</v>
      </c>
      <c r="L41" s="550">
        <v>3</v>
      </c>
      <c r="M41" s="550">
        <v>2</v>
      </c>
      <c r="N41" s="550">
        <v>0</v>
      </c>
      <c r="O41" s="550">
        <v>0</v>
      </c>
      <c r="P41" s="550">
        <v>0</v>
      </c>
      <c r="Q41" s="515">
        <v>0</v>
      </c>
      <c r="R41" s="515">
        <v>685</v>
      </c>
      <c r="S41" s="550">
        <v>154</v>
      </c>
      <c r="T41" s="550">
        <v>531</v>
      </c>
      <c r="U41" s="550">
        <v>141</v>
      </c>
      <c r="V41" s="550">
        <v>523</v>
      </c>
      <c r="W41" s="550">
        <v>68894</v>
      </c>
      <c r="X41" s="550">
        <v>151722</v>
      </c>
      <c r="Y41" s="550">
        <v>1310</v>
      </c>
      <c r="Z41" s="515">
        <f t="shared" si="8"/>
        <v>273121</v>
      </c>
      <c r="AA41" s="550">
        <v>232497</v>
      </c>
      <c r="AB41" s="550">
        <v>40624</v>
      </c>
      <c r="AC41" s="551">
        <v>0</v>
      </c>
    </row>
    <row r="42" spans="2:29" ht="12" customHeight="1">
      <c r="B42" s="547" t="s">
        <v>1375</v>
      </c>
      <c r="C42" s="548">
        <f t="shared" si="7"/>
        <v>23</v>
      </c>
      <c r="D42" s="550">
        <v>11</v>
      </c>
      <c r="E42" s="550">
        <v>0</v>
      </c>
      <c r="F42" s="550">
        <v>12</v>
      </c>
      <c r="G42" s="478" t="s">
        <v>1528</v>
      </c>
      <c r="H42" s="550">
        <v>8</v>
      </c>
      <c r="I42" s="550">
        <v>9</v>
      </c>
      <c r="J42" s="550">
        <v>3</v>
      </c>
      <c r="K42" s="550">
        <v>1</v>
      </c>
      <c r="L42" s="550">
        <v>0</v>
      </c>
      <c r="M42" s="550">
        <v>2</v>
      </c>
      <c r="N42" s="550">
        <v>0</v>
      </c>
      <c r="O42" s="550">
        <v>0</v>
      </c>
      <c r="P42" s="550">
        <v>0</v>
      </c>
      <c r="Q42" s="515">
        <v>0</v>
      </c>
      <c r="R42" s="515">
        <v>514</v>
      </c>
      <c r="S42" s="550">
        <v>199</v>
      </c>
      <c r="T42" s="550">
        <v>315</v>
      </c>
      <c r="U42" s="550">
        <v>190</v>
      </c>
      <c r="V42" s="550">
        <v>312</v>
      </c>
      <c r="W42" s="550">
        <v>76952</v>
      </c>
      <c r="X42" s="550">
        <v>166369</v>
      </c>
      <c r="Y42" s="550">
        <v>0</v>
      </c>
      <c r="Z42" s="515">
        <f t="shared" si="8"/>
        <v>308258</v>
      </c>
      <c r="AA42" s="550">
        <v>277882</v>
      </c>
      <c r="AB42" s="550">
        <v>30376</v>
      </c>
      <c r="AC42" s="551">
        <v>0</v>
      </c>
    </row>
    <row r="43" spans="2:29" ht="12" customHeight="1">
      <c r="B43" s="547" t="s">
        <v>1377</v>
      </c>
      <c r="C43" s="548">
        <f t="shared" si="7"/>
        <v>32</v>
      </c>
      <c r="D43" s="550">
        <v>19</v>
      </c>
      <c r="E43" s="550">
        <v>1</v>
      </c>
      <c r="F43" s="550">
        <v>12</v>
      </c>
      <c r="G43" s="478" t="s">
        <v>1528</v>
      </c>
      <c r="H43" s="550">
        <v>13</v>
      </c>
      <c r="I43" s="550">
        <v>5</v>
      </c>
      <c r="J43" s="550">
        <v>7</v>
      </c>
      <c r="K43" s="550">
        <v>2</v>
      </c>
      <c r="L43" s="550">
        <v>1</v>
      </c>
      <c r="M43" s="550">
        <v>3</v>
      </c>
      <c r="N43" s="550">
        <v>1</v>
      </c>
      <c r="O43" s="550">
        <v>0</v>
      </c>
      <c r="P43" s="550">
        <v>0</v>
      </c>
      <c r="Q43" s="515">
        <v>0</v>
      </c>
      <c r="R43" s="515">
        <v>1186</v>
      </c>
      <c r="S43" s="550">
        <v>384</v>
      </c>
      <c r="T43" s="550">
        <v>802</v>
      </c>
      <c r="U43" s="550">
        <v>372</v>
      </c>
      <c r="V43" s="550">
        <v>795</v>
      </c>
      <c r="W43" s="550">
        <v>161300</v>
      </c>
      <c r="X43" s="550">
        <v>307267</v>
      </c>
      <c r="Y43" s="550">
        <v>0</v>
      </c>
      <c r="Z43" s="515">
        <f t="shared" si="8"/>
        <v>635549</v>
      </c>
      <c r="AA43" s="550">
        <v>458545</v>
      </c>
      <c r="AB43" s="550">
        <v>177004</v>
      </c>
      <c r="AC43" s="551">
        <v>0</v>
      </c>
    </row>
    <row r="44" spans="2:29" ht="12" customHeight="1">
      <c r="B44" s="547" t="s">
        <v>1379</v>
      </c>
      <c r="C44" s="548">
        <f t="shared" si="7"/>
        <v>11</v>
      </c>
      <c r="D44" s="550">
        <v>6</v>
      </c>
      <c r="E44" s="550">
        <v>0</v>
      </c>
      <c r="F44" s="550">
        <v>5</v>
      </c>
      <c r="G44" s="478" t="s">
        <v>1528</v>
      </c>
      <c r="H44" s="550">
        <v>4</v>
      </c>
      <c r="I44" s="550">
        <v>1</v>
      </c>
      <c r="J44" s="550">
        <v>3</v>
      </c>
      <c r="K44" s="550">
        <v>3</v>
      </c>
      <c r="L44" s="550">
        <v>0</v>
      </c>
      <c r="M44" s="550">
        <v>0</v>
      </c>
      <c r="N44" s="550">
        <v>0</v>
      </c>
      <c r="O44" s="550">
        <v>0</v>
      </c>
      <c r="P44" s="550">
        <v>0</v>
      </c>
      <c r="Q44" s="515">
        <v>0</v>
      </c>
      <c r="R44" s="515">
        <v>216</v>
      </c>
      <c r="S44" s="550">
        <v>41</v>
      </c>
      <c r="T44" s="550">
        <v>175</v>
      </c>
      <c r="U44" s="550">
        <v>35</v>
      </c>
      <c r="V44" s="550">
        <v>174</v>
      </c>
      <c r="W44" s="550">
        <v>22803</v>
      </c>
      <c r="X44" s="550">
        <v>45732</v>
      </c>
      <c r="Y44" s="478">
        <v>3724</v>
      </c>
      <c r="Z44" s="515">
        <f t="shared" si="8"/>
        <v>94586</v>
      </c>
      <c r="AA44" s="550">
        <v>81175</v>
      </c>
      <c r="AB44" s="550">
        <v>13411</v>
      </c>
      <c r="AC44" s="551">
        <v>0</v>
      </c>
    </row>
    <row r="45" spans="2:29" ht="12" customHeight="1">
      <c r="B45" s="547" t="s">
        <v>1381</v>
      </c>
      <c r="C45" s="548">
        <f t="shared" si="7"/>
        <v>21</v>
      </c>
      <c r="D45" s="550">
        <v>14</v>
      </c>
      <c r="E45" s="550">
        <v>0</v>
      </c>
      <c r="F45" s="550">
        <v>7</v>
      </c>
      <c r="G45" s="549" t="s">
        <v>1528</v>
      </c>
      <c r="H45" s="550">
        <v>6</v>
      </c>
      <c r="I45" s="550">
        <v>6</v>
      </c>
      <c r="J45" s="550">
        <v>2</v>
      </c>
      <c r="K45" s="550">
        <v>5</v>
      </c>
      <c r="L45" s="550">
        <v>2</v>
      </c>
      <c r="M45" s="550">
        <v>0</v>
      </c>
      <c r="N45" s="550">
        <v>0</v>
      </c>
      <c r="O45" s="550">
        <v>0</v>
      </c>
      <c r="P45" s="550">
        <v>0</v>
      </c>
      <c r="Q45" s="515">
        <v>0</v>
      </c>
      <c r="R45" s="515">
        <v>485</v>
      </c>
      <c r="S45" s="550">
        <v>133</v>
      </c>
      <c r="T45" s="550">
        <v>352</v>
      </c>
      <c r="U45" s="550">
        <v>125</v>
      </c>
      <c r="V45" s="550">
        <v>346</v>
      </c>
      <c r="W45" s="550">
        <v>63060</v>
      </c>
      <c r="X45" s="550">
        <v>162942</v>
      </c>
      <c r="Y45" s="554">
        <v>0</v>
      </c>
      <c r="Z45" s="515">
        <f t="shared" si="8"/>
        <v>306846</v>
      </c>
      <c r="AA45" s="550">
        <v>285502</v>
      </c>
      <c r="AB45" s="550">
        <v>21344</v>
      </c>
      <c r="AC45" s="480" t="s">
        <v>539</v>
      </c>
    </row>
    <row r="46" spans="2:29" ht="12" customHeight="1">
      <c r="B46" s="547" t="s">
        <v>1382</v>
      </c>
      <c r="C46" s="548">
        <f t="shared" si="7"/>
        <v>19</v>
      </c>
      <c r="D46" s="550">
        <v>14</v>
      </c>
      <c r="E46" s="550">
        <v>0</v>
      </c>
      <c r="F46" s="550">
        <v>5</v>
      </c>
      <c r="G46" s="478" t="s">
        <v>1528</v>
      </c>
      <c r="H46" s="550">
        <v>5</v>
      </c>
      <c r="I46" s="550">
        <v>5</v>
      </c>
      <c r="J46" s="550">
        <v>3</v>
      </c>
      <c r="K46" s="550">
        <v>2</v>
      </c>
      <c r="L46" s="550">
        <v>3</v>
      </c>
      <c r="M46" s="550">
        <v>1</v>
      </c>
      <c r="N46" s="550">
        <v>0</v>
      </c>
      <c r="O46" s="550">
        <v>0</v>
      </c>
      <c r="P46" s="550">
        <v>0</v>
      </c>
      <c r="Q46" s="515">
        <v>0</v>
      </c>
      <c r="R46" s="515">
        <v>619</v>
      </c>
      <c r="S46" s="550">
        <v>139</v>
      </c>
      <c r="T46" s="550">
        <v>480</v>
      </c>
      <c r="U46" s="550">
        <v>135</v>
      </c>
      <c r="V46" s="550">
        <v>477</v>
      </c>
      <c r="W46" s="550">
        <v>66669</v>
      </c>
      <c r="X46" s="550">
        <v>157631</v>
      </c>
      <c r="Y46" s="550">
        <v>1448</v>
      </c>
      <c r="Z46" s="515">
        <f t="shared" si="8"/>
        <v>299168</v>
      </c>
      <c r="AA46" s="550">
        <v>260056</v>
      </c>
      <c r="AB46" s="550">
        <v>39112</v>
      </c>
      <c r="AC46" s="551">
        <v>0</v>
      </c>
    </row>
    <row r="47" spans="2:29" ht="12" customHeight="1">
      <c r="B47" s="547" t="s">
        <v>1385</v>
      </c>
      <c r="C47" s="548">
        <f t="shared" si="7"/>
        <v>99</v>
      </c>
      <c r="D47" s="550">
        <v>60</v>
      </c>
      <c r="E47" s="550">
        <v>0</v>
      </c>
      <c r="F47" s="550">
        <v>39</v>
      </c>
      <c r="G47" s="478" t="s">
        <v>1528</v>
      </c>
      <c r="H47" s="550">
        <v>44</v>
      </c>
      <c r="I47" s="550">
        <v>22</v>
      </c>
      <c r="J47" s="550">
        <v>11</v>
      </c>
      <c r="K47" s="550">
        <v>8</v>
      </c>
      <c r="L47" s="550">
        <v>9</v>
      </c>
      <c r="M47" s="550">
        <v>4</v>
      </c>
      <c r="N47" s="550">
        <v>0</v>
      </c>
      <c r="O47" s="550">
        <v>0</v>
      </c>
      <c r="P47" s="550">
        <v>0</v>
      </c>
      <c r="Q47" s="515">
        <v>1</v>
      </c>
      <c r="R47" s="515">
        <v>3530</v>
      </c>
      <c r="S47" s="550">
        <v>1580</v>
      </c>
      <c r="T47" s="550">
        <v>1950</v>
      </c>
      <c r="U47" s="550">
        <v>1538</v>
      </c>
      <c r="V47" s="550">
        <v>1922</v>
      </c>
      <c r="W47" s="550">
        <v>674719</v>
      </c>
      <c r="X47" s="550">
        <v>1929413</v>
      </c>
      <c r="Y47" s="550">
        <v>28267</v>
      </c>
      <c r="Z47" s="515">
        <f t="shared" si="8"/>
        <v>3506657</v>
      </c>
      <c r="AA47" s="550">
        <v>3355938</v>
      </c>
      <c r="AB47" s="550">
        <v>149274</v>
      </c>
      <c r="AC47" s="551">
        <v>1445</v>
      </c>
    </row>
    <row r="48" spans="2:29" ht="12" customHeight="1">
      <c r="B48" s="547" t="s">
        <v>1387</v>
      </c>
      <c r="C48" s="548">
        <f t="shared" si="7"/>
        <v>67</v>
      </c>
      <c r="D48" s="550">
        <v>35</v>
      </c>
      <c r="E48" s="550">
        <v>0</v>
      </c>
      <c r="F48" s="550">
        <v>32</v>
      </c>
      <c r="G48" s="478" t="s">
        <v>1528</v>
      </c>
      <c r="H48" s="550">
        <v>22</v>
      </c>
      <c r="I48" s="550">
        <v>25</v>
      </c>
      <c r="J48" s="550">
        <v>8</v>
      </c>
      <c r="K48" s="550">
        <v>5</v>
      </c>
      <c r="L48" s="550">
        <v>4</v>
      </c>
      <c r="M48" s="550">
        <v>2</v>
      </c>
      <c r="N48" s="550">
        <v>1</v>
      </c>
      <c r="O48" s="550">
        <v>0</v>
      </c>
      <c r="P48" s="550">
        <v>0</v>
      </c>
      <c r="Q48" s="515">
        <v>0</v>
      </c>
      <c r="R48" s="515">
        <v>1710</v>
      </c>
      <c r="S48" s="550">
        <v>740</v>
      </c>
      <c r="T48" s="550">
        <v>970</v>
      </c>
      <c r="U48" s="550">
        <v>709</v>
      </c>
      <c r="V48" s="550">
        <v>952</v>
      </c>
      <c r="W48" s="550">
        <v>248562</v>
      </c>
      <c r="X48" s="550">
        <v>676378</v>
      </c>
      <c r="Y48" s="550">
        <v>16891</v>
      </c>
      <c r="Z48" s="515">
        <f t="shared" si="8"/>
        <v>1174489</v>
      </c>
      <c r="AA48" s="550">
        <v>1041497</v>
      </c>
      <c r="AB48" s="550">
        <v>132942</v>
      </c>
      <c r="AC48" s="551">
        <v>50</v>
      </c>
    </row>
    <row r="49" spans="2:29" ht="12" customHeight="1">
      <c r="B49" s="547" t="s">
        <v>1389</v>
      </c>
      <c r="C49" s="548">
        <f t="shared" si="7"/>
        <v>32</v>
      </c>
      <c r="D49" s="550">
        <v>28</v>
      </c>
      <c r="E49" s="550">
        <v>0</v>
      </c>
      <c r="F49" s="550">
        <v>4</v>
      </c>
      <c r="G49" s="478" t="s">
        <v>1528</v>
      </c>
      <c r="H49" s="550">
        <v>7</v>
      </c>
      <c r="I49" s="550">
        <v>7</v>
      </c>
      <c r="J49" s="550">
        <v>5</v>
      </c>
      <c r="K49" s="550">
        <v>4</v>
      </c>
      <c r="L49" s="550">
        <v>5</v>
      </c>
      <c r="M49" s="550">
        <v>2</v>
      </c>
      <c r="N49" s="550">
        <v>1</v>
      </c>
      <c r="O49" s="550">
        <v>0</v>
      </c>
      <c r="P49" s="550">
        <v>0</v>
      </c>
      <c r="Q49" s="515">
        <v>1</v>
      </c>
      <c r="R49" s="515">
        <v>2319</v>
      </c>
      <c r="S49" s="550">
        <v>1519</v>
      </c>
      <c r="T49" s="550">
        <v>800</v>
      </c>
      <c r="U49" s="550">
        <v>1515</v>
      </c>
      <c r="V49" s="550">
        <v>796</v>
      </c>
      <c r="W49" s="550">
        <v>609865</v>
      </c>
      <c r="X49" s="550">
        <v>2285491</v>
      </c>
      <c r="Y49" s="478">
        <v>5175</v>
      </c>
      <c r="Z49" s="515">
        <f t="shared" si="8"/>
        <v>3237402</v>
      </c>
      <c r="AA49" s="550">
        <v>3072019</v>
      </c>
      <c r="AB49" s="550">
        <v>164299</v>
      </c>
      <c r="AC49" s="551">
        <v>1084</v>
      </c>
    </row>
    <row r="50" spans="2:29" ht="12" customHeight="1">
      <c r="B50" s="547" t="s">
        <v>1391</v>
      </c>
      <c r="C50" s="548">
        <f t="shared" si="7"/>
        <v>94</v>
      </c>
      <c r="D50" s="550">
        <v>53</v>
      </c>
      <c r="E50" s="550">
        <v>0</v>
      </c>
      <c r="F50" s="550">
        <v>41</v>
      </c>
      <c r="G50" s="549" t="s">
        <v>1528</v>
      </c>
      <c r="H50" s="550">
        <v>37</v>
      </c>
      <c r="I50" s="550">
        <v>25</v>
      </c>
      <c r="J50" s="550">
        <v>14</v>
      </c>
      <c r="K50" s="550">
        <v>9</v>
      </c>
      <c r="L50" s="550">
        <v>5</v>
      </c>
      <c r="M50" s="550">
        <v>3</v>
      </c>
      <c r="N50" s="550">
        <v>1</v>
      </c>
      <c r="O50" s="550">
        <v>0</v>
      </c>
      <c r="P50" s="550">
        <v>0</v>
      </c>
      <c r="Q50" s="515">
        <v>0</v>
      </c>
      <c r="R50" s="515">
        <v>2305</v>
      </c>
      <c r="S50" s="550">
        <v>962</v>
      </c>
      <c r="T50" s="550">
        <v>1343</v>
      </c>
      <c r="U50" s="550">
        <v>919</v>
      </c>
      <c r="V50" s="550">
        <v>1318</v>
      </c>
      <c r="W50" s="550">
        <v>333653</v>
      </c>
      <c r="X50" s="550">
        <v>784870</v>
      </c>
      <c r="Y50" s="550">
        <v>6363</v>
      </c>
      <c r="Z50" s="515">
        <f t="shared" si="8"/>
        <v>1519879</v>
      </c>
      <c r="AA50" s="550">
        <v>1208975</v>
      </c>
      <c r="AB50" s="550">
        <v>310904</v>
      </c>
      <c r="AC50" s="551">
        <v>0</v>
      </c>
    </row>
    <row r="51" spans="2:29" ht="12" customHeight="1">
      <c r="B51" s="547" t="s">
        <v>1393</v>
      </c>
      <c r="C51" s="548">
        <f t="shared" si="7"/>
        <v>28</v>
      </c>
      <c r="D51" s="550">
        <v>18</v>
      </c>
      <c r="E51" s="550">
        <v>1</v>
      </c>
      <c r="F51" s="550">
        <v>9</v>
      </c>
      <c r="G51" s="478" t="s">
        <v>1528</v>
      </c>
      <c r="H51" s="550">
        <v>8</v>
      </c>
      <c r="I51" s="550">
        <v>8</v>
      </c>
      <c r="J51" s="550">
        <v>4</v>
      </c>
      <c r="K51" s="550">
        <v>2</v>
      </c>
      <c r="L51" s="550">
        <v>4</v>
      </c>
      <c r="M51" s="550">
        <v>1</v>
      </c>
      <c r="N51" s="550">
        <v>1</v>
      </c>
      <c r="O51" s="550">
        <v>0</v>
      </c>
      <c r="P51" s="550">
        <v>0</v>
      </c>
      <c r="Q51" s="515">
        <v>0</v>
      </c>
      <c r="R51" s="515">
        <v>953</v>
      </c>
      <c r="S51" s="550">
        <v>313</v>
      </c>
      <c r="T51" s="550">
        <v>640</v>
      </c>
      <c r="U51" s="550">
        <v>307</v>
      </c>
      <c r="V51" s="550">
        <v>633</v>
      </c>
      <c r="W51" s="550">
        <v>129265</v>
      </c>
      <c r="X51" s="550">
        <v>413187</v>
      </c>
      <c r="Y51" s="550">
        <v>1742</v>
      </c>
      <c r="Z51" s="515">
        <f t="shared" si="8"/>
        <v>664115</v>
      </c>
      <c r="AA51" s="550">
        <v>601845</v>
      </c>
      <c r="AB51" s="550">
        <v>61670</v>
      </c>
      <c r="AC51" s="551">
        <v>600</v>
      </c>
    </row>
    <row r="52" spans="2:29" ht="12" customHeight="1">
      <c r="B52" s="547" t="s">
        <v>1396</v>
      </c>
      <c r="C52" s="548">
        <f t="shared" si="7"/>
        <v>33</v>
      </c>
      <c r="D52" s="550">
        <v>20</v>
      </c>
      <c r="E52" s="550">
        <v>0</v>
      </c>
      <c r="F52" s="550">
        <v>13</v>
      </c>
      <c r="G52" s="478" t="s">
        <v>1528</v>
      </c>
      <c r="H52" s="550">
        <v>13</v>
      </c>
      <c r="I52" s="550">
        <v>8</v>
      </c>
      <c r="J52" s="550">
        <v>8</v>
      </c>
      <c r="K52" s="550">
        <v>2</v>
      </c>
      <c r="L52" s="550">
        <v>2</v>
      </c>
      <c r="M52" s="550">
        <v>0</v>
      </c>
      <c r="N52" s="550">
        <v>0</v>
      </c>
      <c r="O52" s="550">
        <v>0</v>
      </c>
      <c r="P52" s="550">
        <v>0</v>
      </c>
      <c r="Q52" s="515">
        <v>0</v>
      </c>
      <c r="R52" s="515">
        <v>599</v>
      </c>
      <c r="S52" s="550">
        <v>209</v>
      </c>
      <c r="T52" s="550">
        <v>390</v>
      </c>
      <c r="U52" s="550">
        <v>195</v>
      </c>
      <c r="V52" s="550">
        <v>378</v>
      </c>
      <c r="W52" s="550">
        <v>69823</v>
      </c>
      <c r="X52" s="550">
        <v>164401</v>
      </c>
      <c r="Y52" s="550">
        <v>169</v>
      </c>
      <c r="Z52" s="515">
        <f t="shared" si="8"/>
        <v>310012</v>
      </c>
      <c r="AA52" s="550">
        <v>265665</v>
      </c>
      <c r="AB52" s="550">
        <v>44347</v>
      </c>
      <c r="AC52" s="555">
        <v>0</v>
      </c>
    </row>
    <row r="53" spans="2:29" ht="12" customHeight="1">
      <c r="B53" s="547" t="s">
        <v>1397</v>
      </c>
      <c r="C53" s="548">
        <f t="shared" si="7"/>
        <v>59</v>
      </c>
      <c r="D53" s="550">
        <v>39</v>
      </c>
      <c r="E53" s="550">
        <v>0</v>
      </c>
      <c r="F53" s="550">
        <v>20</v>
      </c>
      <c r="G53" s="478" t="s">
        <v>1528</v>
      </c>
      <c r="H53" s="550">
        <v>22</v>
      </c>
      <c r="I53" s="550">
        <v>11</v>
      </c>
      <c r="J53" s="550">
        <v>8</v>
      </c>
      <c r="K53" s="550">
        <v>8</v>
      </c>
      <c r="L53" s="550">
        <v>8</v>
      </c>
      <c r="M53" s="550">
        <v>0</v>
      </c>
      <c r="N53" s="550">
        <v>2</v>
      </c>
      <c r="O53" s="550">
        <v>0</v>
      </c>
      <c r="P53" s="550">
        <v>0</v>
      </c>
      <c r="Q53" s="515">
        <v>0</v>
      </c>
      <c r="R53" s="515">
        <v>1778</v>
      </c>
      <c r="S53" s="550">
        <v>672</v>
      </c>
      <c r="T53" s="550">
        <v>1106</v>
      </c>
      <c r="U53" s="550">
        <v>652</v>
      </c>
      <c r="V53" s="550">
        <v>1095</v>
      </c>
      <c r="W53" s="550">
        <v>268444</v>
      </c>
      <c r="X53" s="550">
        <v>833398</v>
      </c>
      <c r="Y53" s="550">
        <v>5849</v>
      </c>
      <c r="Z53" s="515">
        <f t="shared" si="8"/>
        <v>1430600</v>
      </c>
      <c r="AA53" s="550">
        <v>1362711</v>
      </c>
      <c r="AB53" s="550">
        <v>63969</v>
      </c>
      <c r="AC53" s="551">
        <v>3920</v>
      </c>
    </row>
    <row r="54" spans="2:29" ht="12" customHeight="1">
      <c r="B54" s="547" t="s">
        <v>1399</v>
      </c>
      <c r="C54" s="548">
        <f t="shared" si="7"/>
        <v>35</v>
      </c>
      <c r="D54" s="550">
        <v>22</v>
      </c>
      <c r="E54" s="550">
        <v>2</v>
      </c>
      <c r="F54" s="550">
        <v>11</v>
      </c>
      <c r="G54" s="478" t="s">
        <v>1528</v>
      </c>
      <c r="H54" s="550">
        <v>13</v>
      </c>
      <c r="I54" s="550">
        <v>7</v>
      </c>
      <c r="J54" s="550">
        <v>6</v>
      </c>
      <c r="K54" s="550">
        <v>6</v>
      </c>
      <c r="L54" s="550">
        <v>1</v>
      </c>
      <c r="M54" s="550">
        <v>1</v>
      </c>
      <c r="N54" s="550">
        <v>1</v>
      </c>
      <c r="O54" s="550">
        <v>0</v>
      </c>
      <c r="P54" s="550">
        <v>0</v>
      </c>
      <c r="Q54" s="515">
        <v>0</v>
      </c>
      <c r="R54" s="515">
        <v>1002</v>
      </c>
      <c r="S54" s="550">
        <v>296</v>
      </c>
      <c r="T54" s="550">
        <v>706</v>
      </c>
      <c r="U54" s="550">
        <v>281</v>
      </c>
      <c r="V54" s="550">
        <v>696</v>
      </c>
      <c r="W54" s="550">
        <v>146012</v>
      </c>
      <c r="X54" s="550">
        <v>602349</v>
      </c>
      <c r="Y54" s="550">
        <v>541</v>
      </c>
      <c r="Z54" s="515">
        <f t="shared" si="8"/>
        <v>917344</v>
      </c>
      <c r="AA54" s="550">
        <v>719067</v>
      </c>
      <c r="AB54" s="550">
        <v>198277</v>
      </c>
      <c r="AC54" s="555">
        <v>0</v>
      </c>
    </row>
    <row r="55" spans="2:29" ht="12" customHeight="1">
      <c r="B55" s="547" t="s">
        <v>1401</v>
      </c>
      <c r="C55" s="548">
        <f t="shared" si="7"/>
        <v>13</v>
      </c>
      <c r="D55" s="550">
        <v>7</v>
      </c>
      <c r="E55" s="550">
        <v>1</v>
      </c>
      <c r="F55" s="550">
        <v>5</v>
      </c>
      <c r="G55" s="549" t="s">
        <v>1528</v>
      </c>
      <c r="H55" s="550">
        <v>6</v>
      </c>
      <c r="I55" s="550">
        <v>2</v>
      </c>
      <c r="J55" s="550">
        <v>3</v>
      </c>
      <c r="K55" s="550">
        <v>0</v>
      </c>
      <c r="L55" s="550">
        <v>0</v>
      </c>
      <c r="M55" s="550">
        <v>2</v>
      </c>
      <c r="N55" s="550">
        <v>0</v>
      </c>
      <c r="O55" s="550">
        <v>0</v>
      </c>
      <c r="P55" s="550">
        <v>0</v>
      </c>
      <c r="Q55" s="515">
        <v>0</v>
      </c>
      <c r="R55" s="515">
        <v>391</v>
      </c>
      <c r="S55" s="550">
        <v>96</v>
      </c>
      <c r="T55" s="550">
        <v>295</v>
      </c>
      <c r="U55" s="550">
        <v>92</v>
      </c>
      <c r="V55" s="550">
        <v>293</v>
      </c>
      <c r="W55" s="550">
        <v>48263</v>
      </c>
      <c r="X55" s="550">
        <v>128166</v>
      </c>
      <c r="Y55" s="478">
        <v>12327</v>
      </c>
      <c r="Z55" s="515">
        <f t="shared" si="8"/>
        <v>247732</v>
      </c>
      <c r="AA55" s="550">
        <v>228287</v>
      </c>
      <c r="AB55" s="550">
        <v>19245</v>
      </c>
      <c r="AC55" s="551">
        <v>200</v>
      </c>
    </row>
    <row r="56" spans="2:29" ht="12" customHeight="1">
      <c r="B56" s="547" t="s">
        <v>1403</v>
      </c>
      <c r="C56" s="548">
        <f t="shared" si="7"/>
        <v>26</v>
      </c>
      <c r="D56" s="550">
        <v>20</v>
      </c>
      <c r="E56" s="550">
        <v>1</v>
      </c>
      <c r="F56" s="550">
        <v>5</v>
      </c>
      <c r="G56" s="478" t="s">
        <v>1528</v>
      </c>
      <c r="H56" s="550">
        <v>5</v>
      </c>
      <c r="I56" s="550">
        <v>6</v>
      </c>
      <c r="J56" s="550">
        <v>6</v>
      </c>
      <c r="K56" s="550">
        <v>4</v>
      </c>
      <c r="L56" s="550">
        <v>2</v>
      </c>
      <c r="M56" s="550">
        <v>3</v>
      </c>
      <c r="N56" s="550">
        <v>0</v>
      </c>
      <c r="O56" s="550">
        <v>0</v>
      </c>
      <c r="P56" s="550">
        <v>0</v>
      </c>
      <c r="Q56" s="515">
        <v>0</v>
      </c>
      <c r="R56" s="515">
        <v>949</v>
      </c>
      <c r="S56" s="550">
        <v>362</v>
      </c>
      <c r="T56" s="550">
        <v>587</v>
      </c>
      <c r="U56" s="550">
        <v>358</v>
      </c>
      <c r="V56" s="550">
        <v>584</v>
      </c>
      <c r="W56" s="550">
        <v>157995</v>
      </c>
      <c r="X56" s="550">
        <v>762825</v>
      </c>
      <c r="Y56" s="550">
        <v>3743</v>
      </c>
      <c r="Z56" s="515">
        <f t="shared" si="8"/>
        <v>1096020</v>
      </c>
      <c r="AA56" s="550">
        <v>992510</v>
      </c>
      <c r="AB56" s="550">
        <v>103140</v>
      </c>
      <c r="AC56" s="551">
        <v>370</v>
      </c>
    </row>
    <row r="57" spans="2:29" ht="12" customHeight="1">
      <c r="B57" s="547" t="s">
        <v>1405</v>
      </c>
      <c r="C57" s="548">
        <f t="shared" si="7"/>
        <v>19</v>
      </c>
      <c r="D57" s="550">
        <v>13</v>
      </c>
      <c r="E57" s="550">
        <v>0</v>
      </c>
      <c r="F57" s="550">
        <v>6</v>
      </c>
      <c r="G57" s="478" t="s">
        <v>1528</v>
      </c>
      <c r="H57" s="550">
        <v>7</v>
      </c>
      <c r="I57" s="550">
        <v>4</v>
      </c>
      <c r="J57" s="550">
        <v>2</v>
      </c>
      <c r="K57" s="550">
        <v>3</v>
      </c>
      <c r="L57" s="550">
        <v>2</v>
      </c>
      <c r="M57" s="550">
        <v>1</v>
      </c>
      <c r="N57" s="550">
        <v>0</v>
      </c>
      <c r="O57" s="550">
        <v>0</v>
      </c>
      <c r="P57" s="550">
        <v>0</v>
      </c>
      <c r="Q57" s="515">
        <v>0</v>
      </c>
      <c r="R57" s="515">
        <v>516</v>
      </c>
      <c r="S57" s="550">
        <v>205</v>
      </c>
      <c r="T57" s="550">
        <v>311</v>
      </c>
      <c r="U57" s="550">
        <v>199</v>
      </c>
      <c r="V57" s="550">
        <v>306</v>
      </c>
      <c r="W57" s="550">
        <v>75177</v>
      </c>
      <c r="X57" s="550">
        <v>620063</v>
      </c>
      <c r="Y57" s="550">
        <v>0</v>
      </c>
      <c r="Z57" s="515">
        <f t="shared" si="8"/>
        <v>813250</v>
      </c>
      <c r="AA57" s="550">
        <v>789412</v>
      </c>
      <c r="AB57" s="550">
        <v>23838</v>
      </c>
      <c r="AC57" s="551">
        <v>0</v>
      </c>
    </row>
    <row r="58" spans="2:29" ht="12" customHeight="1">
      <c r="B58" s="547" t="s">
        <v>1407</v>
      </c>
      <c r="C58" s="548">
        <f t="shared" si="7"/>
        <v>16</v>
      </c>
      <c r="D58" s="550">
        <v>7</v>
      </c>
      <c r="E58" s="550">
        <v>3</v>
      </c>
      <c r="F58" s="550">
        <v>6</v>
      </c>
      <c r="G58" s="478" t="s">
        <v>1528</v>
      </c>
      <c r="H58" s="550">
        <v>7</v>
      </c>
      <c r="I58" s="550">
        <v>7</v>
      </c>
      <c r="J58" s="550">
        <v>1</v>
      </c>
      <c r="K58" s="550">
        <v>0</v>
      </c>
      <c r="L58" s="550">
        <v>0</v>
      </c>
      <c r="M58" s="550">
        <v>1</v>
      </c>
      <c r="N58" s="550">
        <v>0</v>
      </c>
      <c r="O58" s="550">
        <v>0</v>
      </c>
      <c r="P58" s="550">
        <v>0</v>
      </c>
      <c r="Q58" s="515">
        <v>0</v>
      </c>
      <c r="R58" s="515">
        <v>268</v>
      </c>
      <c r="S58" s="550">
        <v>72</v>
      </c>
      <c r="T58" s="550">
        <v>196</v>
      </c>
      <c r="U58" s="550">
        <v>67</v>
      </c>
      <c r="V58" s="550">
        <v>193</v>
      </c>
      <c r="W58" s="550">
        <v>28993</v>
      </c>
      <c r="X58" s="550">
        <v>50670</v>
      </c>
      <c r="Y58" s="550">
        <v>0</v>
      </c>
      <c r="Z58" s="515">
        <f t="shared" si="8"/>
        <v>95268</v>
      </c>
      <c r="AA58" s="550">
        <v>66607</v>
      </c>
      <c r="AB58" s="550">
        <v>28661</v>
      </c>
      <c r="AC58" s="551">
        <v>0</v>
      </c>
    </row>
    <row r="59" spans="2:29" ht="12" customHeight="1">
      <c r="B59" s="547" t="s">
        <v>1409</v>
      </c>
      <c r="C59" s="548">
        <f t="shared" si="7"/>
        <v>52</v>
      </c>
      <c r="D59" s="550">
        <v>31</v>
      </c>
      <c r="E59" s="550">
        <v>1</v>
      </c>
      <c r="F59" s="550">
        <v>20</v>
      </c>
      <c r="G59" s="478" t="s">
        <v>1528</v>
      </c>
      <c r="H59" s="550">
        <v>27</v>
      </c>
      <c r="I59" s="550">
        <v>11</v>
      </c>
      <c r="J59" s="550">
        <v>5</v>
      </c>
      <c r="K59" s="550">
        <v>6</v>
      </c>
      <c r="L59" s="550">
        <v>3</v>
      </c>
      <c r="M59" s="550">
        <v>0</v>
      </c>
      <c r="N59" s="550">
        <v>0</v>
      </c>
      <c r="O59" s="550">
        <v>0</v>
      </c>
      <c r="P59" s="550">
        <v>0</v>
      </c>
      <c r="Q59" s="515">
        <v>0</v>
      </c>
      <c r="R59" s="515">
        <v>870</v>
      </c>
      <c r="S59" s="550">
        <v>258</v>
      </c>
      <c r="T59" s="550">
        <v>612</v>
      </c>
      <c r="U59" s="550">
        <v>235</v>
      </c>
      <c r="V59" s="550">
        <v>602</v>
      </c>
      <c r="W59" s="550">
        <v>109420</v>
      </c>
      <c r="X59" s="550">
        <v>220342</v>
      </c>
      <c r="Y59" s="550">
        <v>2790</v>
      </c>
      <c r="Z59" s="515">
        <f t="shared" si="8"/>
        <v>418854</v>
      </c>
      <c r="AA59" s="550">
        <v>346814</v>
      </c>
      <c r="AB59" s="550">
        <v>69977</v>
      </c>
      <c r="AC59" s="551">
        <v>2063</v>
      </c>
    </row>
    <row r="60" spans="2:29" ht="12" customHeight="1">
      <c r="B60" s="547" t="s">
        <v>1411</v>
      </c>
      <c r="C60" s="548">
        <f t="shared" si="7"/>
        <v>67</v>
      </c>
      <c r="D60" s="550">
        <v>44</v>
      </c>
      <c r="E60" s="550">
        <v>0</v>
      </c>
      <c r="F60" s="550">
        <v>23</v>
      </c>
      <c r="G60" s="478" t="s">
        <v>1528</v>
      </c>
      <c r="H60" s="550">
        <v>28</v>
      </c>
      <c r="I60" s="550">
        <v>21</v>
      </c>
      <c r="J60" s="550">
        <v>8</v>
      </c>
      <c r="K60" s="550">
        <v>5</v>
      </c>
      <c r="L60" s="550">
        <v>4</v>
      </c>
      <c r="M60" s="550">
        <v>0</v>
      </c>
      <c r="N60" s="550">
        <v>1</v>
      </c>
      <c r="O60" s="550">
        <v>0</v>
      </c>
      <c r="P60" s="550">
        <v>0</v>
      </c>
      <c r="Q60" s="515">
        <v>0</v>
      </c>
      <c r="R60" s="515">
        <v>1360</v>
      </c>
      <c r="S60" s="550">
        <v>519</v>
      </c>
      <c r="T60" s="550">
        <v>841</v>
      </c>
      <c r="U60" s="550">
        <v>492</v>
      </c>
      <c r="V60" s="550">
        <v>826</v>
      </c>
      <c r="W60" s="550">
        <v>205409</v>
      </c>
      <c r="X60" s="550">
        <v>596439</v>
      </c>
      <c r="Y60" s="550">
        <v>6303</v>
      </c>
      <c r="Z60" s="515">
        <f t="shared" si="8"/>
        <v>1116433</v>
      </c>
      <c r="AA60" s="550">
        <v>1027152</v>
      </c>
      <c r="AB60" s="550">
        <v>89031</v>
      </c>
      <c r="AC60" s="551">
        <v>250</v>
      </c>
    </row>
    <row r="61" spans="2:29" ht="12" customHeight="1">
      <c r="B61" s="547" t="s">
        <v>1413</v>
      </c>
      <c r="C61" s="548">
        <f t="shared" si="7"/>
        <v>24</v>
      </c>
      <c r="D61" s="550">
        <v>18</v>
      </c>
      <c r="E61" s="550">
        <v>3</v>
      </c>
      <c r="F61" s="550">
        <v>3</v>
      </c>
      <c r="G61" s="478" t="s">
        <v>1528</v>
      </c>
      <c r="H61" s="550">
        <v>6</v>
      </c>
      <c r="I61" s="550">
        <v>9</v>
      </c>
      <c r="J61" s="550">
        <v>5</v>
      </c>
      <c r="K61" s="550">
        <v>1</v>
      </c>
      <c r="L61" s="550">
        <v>2</v>
      </c>
      <c r="M61" s="550">
        <v>0</v>
      </c>
      <c r="N61" s="550">
        <v>0</v>
      </c>
      <c r="O61" s="550">
        <v>1</v>
      </c>
      <c r="P61" s="550">
        <v>0</v>
      </c>
      <c r="Q61" s="515">
        <v>0</v>
      </c>
      <c r="R61" s="515">
        <v>891</v>
      </c>
      <c r="S61" s="550">
        <v>179</v>
      </c>
      <c r="T61" s="550">
        <v>712</v>
      </c>
      <c r="U61" s="550">
        <v>175</v>
      </c>
      <c r="V61" s="550">
        <v>710</v>
      </c>
      <c r="W61" s="550">
        <v>120154</v>
      </c>
      <c r="X61" s="550">
        <v>336799</v>
      </c>
      <c r="Y61" s="478">
        <v>1260</v>
      </c>
      <c r="Z61" s="515">
        <f t="shared" si="8"/>
        <v>537869</v>
      </c>
      <c r="AA61" s="550">
        <v>363641</v>
      </c>
      <c r="AB61" s="550">
        <v>174228</v>
      </c>
      <c r="AC61" s="551">
        <v>0</v>
      </c>
    </row>
    <row r="62" spans="2:29" ht="12" customHeight="1">
      <c r="B62" s="547" t="s">
        <v>1415</v>
      </c>
      <c r="C62" s="548">
        <f t="shared" si="7"/>
        <v>25</v>
      </c>
      <c r="D62" s="550">
        <v>7</v>
      </c>
      <c r="E62" s="550">
        <v>1</v>
      </c>
      <c r="F62" s="550">
        <v>17</v>
      </c>
      <c r="G62" s="478" t="s">
        <v>1528</v>
      </c>
      <c r="H62" s="550">
        <v>14</v>
      </c>
      <c r="I62" s="550">
        <v>5</v>
      </c>
      <c r="J62" s="550">
        <v>2</v>
      </c>
      <c r="K62" s="550">
        <v>1</v>
      </c>
      <c r="L62" s="550">
        <v>1</v>
      </c>
      <c r="M62" s="550">
        <v>1</v>
      </c>
      <c r="N62" s="550">
        <v>1</v>
      </c>
      <c r="O62" s="550">
        <v>0</v>
      </c>
      <c r="P62" s="550">
        <v>0</v>
      </c>
      <c r="Q62" s="515">
        <v>0</v>
      </c>
      <c r="R62" s="515">
        <v>619</v>
      </c>
      <c r="S62" s="550">
        <v>119</v>
      </c>
      <c r="T62" s="550">
        <v>500</v>
      </c>
      <c r="U62" s="550">
        <v>105</v>
      </c>
      <c r="V62" s="550">
        <v>484</v>
      </c>
      <c r="W62" s="550">
        <v>81435</v>
      </c>
      <c r="X62" s="550">
        <v>483390</v>
      </c>
      <c r="Y62" s="550">
        <v>1613</v>
      </c>
      <c r="Z62" s="515">
        <f t="shared" si="8"/>
        <v>650879</v>
      </c>
      <c r="AA62" s="550">
        <v>624375</v>
      </c>
      <c r="AB62" s="550">
        <v>26504</v>
      </c>
      <c r="AC62" s="551">
        <v>0</v>
      </c>
    </row>
    <row r="63" spans="1:29" s="553" customFormat="1" ht="12" customHeight="1">
      <c r="A63" s="493"/>
      <c r="B63" s="556" t="s">
        <v>1417</v>
      </c>
      <c r="C63" s="557">
        <f t="shared" si="7"/>
        <v>29</v>
      </c>
      <c r="D63" s="558">
        <v>20</v>
      </c>
      <c r="E63" s="558">
        <v>2</v>
      </c>
      <c r="F63" s="558">
        <v>7</v>
      </c>
      <c r="G63" s="490" t="s">
        <v>1528</v>
      </c>
      <c r="H63" s="558">
        <v>12</v>
      </c>
      <c r="I63" s="558">
        <v>7</v>
      </c>
      <c r="J63" s="558">
        <v>4</v>
      </c>
      <c r="K63" s="558">
        <v>2</v>
      </c>
      <c r="L63" s="558">
        <v>3</v>
      </c>
      <c r="M63" s="558">
        <v>1</v>
      </c>
      <c r="N63" s="558">
        <v>0</v>
      </c>
      <c r="O63" s="558">
        <v>0</v>
      </c>
      <c r="P63" s="558">
        <v>0</v>
      </c>
      <c r="Q63" s="559">
        <v>0</v>
      </c>
      <c r="R63" s="559">
        <v>671</v>
      </c>
      <c r="S63" s="558">
        <v>251</v>
      </c>
      <c r="T63" s="558">
        <v>420</v>
      </c>
      <c r="U63" s="558">
        <v>243</v>
      </c>
      <c r="V63" s="558">
        <v>417</v>
      </c>
      <c r="W63" s="558">
        <v>95419</v>
      </c>
      <c r="X63" s="558">
        <v>273115</v>
      </c>
      <c r="Y63" s="558">
        <v>1735</v>
      </c>
      <c r="Z63" s="559">
        <f t="shared" si="8"/>
        <v>481596</v>
      </c>
      <c r="AA63" s="558">
        <v>431485</v>
      </c>
      <c r="AB63" s="558">
        <v>50111</v>
      </c>
      <c r="AC63" s="560">
        <v>0</v>
      </c>
    </row>
    <row r="64" spans="2:20" ht="12" customHeight="1">
      <c r="B64" s="561" t="s">
        <v>540</v>
      </c>
      <c r="C64" s="562"/>
      <c r="D64" s="562"/>
      <c r="E64" s="562"/>
      <c r="F64" s="562"/>
      <c r="G64" s="562"/>
      <c r="H64" s="562"/>
      <c r="I64" s="562"/>
      <c r="J64" s="562"/>
      <c r="K64" s="562"/>
      <c r="L64" s="562"/>
      <c r="M64" s="562"/>
      <c r="N64" s="562"/>
      <c r="O64" s="562"/>
      <c r="P64" s="562"/>
      <c r="Q64" s="562"/>
      <c r="R64" s="562"/>
      <c r="S64" s="562"/>
      <c r="T64" s="562"/>
    </row>
    <row r="65" spans="2:20" ht="12" customHeight="1">
      <c r="B65" s="561"/>
      <c r="C65" s="562"/>
      <c r="D65" s="562"/>
      <c r="E65" s="562"/>
      <c r="F65" s="562"/>
      <c r="G65" s="562"/>
      <c r="H65" s="562"/>
      <c r="I65" s="562"/>
      <c r="J65" s="562"/>
      <c r="K65" s="562"/>
      <c r="L65" s="562"/>
      <c r="M65" s="562"/>
      <c r="N65" s="562"/>
      <c r="O65" s="562"/>
      <c r="P65" s="562"/>
      <c r="Q65" s="562"/>
      <c r="R65" s="562"/>
      <c r="S65" s="562"/>
      <c r="T65" s="562"/>
    </row>
    <row r="66" spans="2:20" ht="12" customHeight="1">
      <c r="B66" s="561"/>
      <c r="C66" s="562"/>
      <c r="D66" s="562"/>
      <c r="E66" s="562"/>
      <c r="F66" s="562"/>
      <c r="G66" s="562"/>
      <c r="H66" s="562"/>
      <c r="I66" s="562"/>
      <c r="J66" s="562"/>
      <c r="K66" s="562"/>
      <c r="L66" s="562"/>
      <c r="M66" s="562"/>
      <c r="N66" s="562"/>
      <c r="O66" s="562"/>
      <c r="P66" s="562"/>
      <c r="Q66" s="562"/>
      <c r="R66" s="562"/>
      <c r="S66" s="562"/>
      <c r="T66" s="562"/>
    </row>
    <row r="67" spans="2:20" ht="12">
      <c r="B67" s="561"/>
      <c r="C67" s="562"/>
      <c r="D67" s="562"/>
      <c r="E67" s="562"/>
      <c r="F67" s="562"/>
      <c r="G67" s="562"/>
      <c r="H67" s="562"/>
      <c r="I67" s="562"/>
      <c r="J67" s="562"/>
      <c r="K67" s="562"/>
      <c r="L67" s="562"/>
      <c r="M67" s="562"/>
      <c r="N67" s="562"/>
      <c r="O67" s="562"/>
      <c r="P67" s="562"/>
      <c r="Q67" s="562"/>
      <c r="R67" s="562"/>
      <c r="S67" s="562"/>
      <c r="T67" s="562"/>
    </row>
    <row r="68" spans="3:20" ht="12">
      <c r="C68" s="562"/>
      <c r="D68" s="562"/>
      <c r="E68" s="562"/>
      <c r="F68" s="562"/>
      <c r="G68" s="562"/>
      <c r="H68" s="562"/>
      <c r="I68" s="562"/>
      <c r="J68" s="562"/>
      <c r="K68" s="562"/>
      <c r="L68" s="562"/>
      <c r="M68" s="562"/>
      <c r="N68" s="562"/>
      <c r="O68" s="562"/>
      <c r="P68" s="562"/>
      <c r="Q68" s="562"/>
      <c r="R68" s="562"/>
      <c r="S68" s="562"/>
      <c r="T68" s="562"/>
    </row>
    <row r="69" spans="3:20" ht="12">
      <c r="C69" s="562"/>
      <c r="D69" s="562"/>
      <c r="E69" s="562"/>
      <c r="F69" s="562"/>
      <c r="G69" s="562"/>
      <c r="H69" s="562"/>
      <c r="I69" s="562"/>
      <c r="J69" s="562"/>
      <c r="K69" s="562"/>
      <c r="L69" s="562"/>
      <c r="M69" s="562"/>
      <c r="N69" s="562"/>
      <c r="O69" s="562"/>
      <c r="P69" s="562"/>
      <c r="Q69" s="562"/>
      <c r="R69" s="562"/>
      <c r="S69" s="562"/>
      <c r="T69" s="562"/>
    </row>
    <row r="70" spans="2:20" ht="12">
      <c r="B70" s="563"/>
      <c r="C70" s="562"/>
      <c r="D70" s="562"/>
      <c r="E70" s="562"/>
      <c r="F70" s="562"/>
      <c r="G70" s="562"/>
      <c r="H70" s="562"/>
      <c r="I70" s="562"/>
      <c r="J70" s="562"/>
      <c r="K70" s="562"/>
      <c r="L70" s="562"/>
      <c r="M70" s="562"/>
      <c r="N70" s="562"/>
      <c r="O70" s="562"/>
      <c r="P70" s="562"/>
      <c r="Q70" s="562"/>
      <c r="R70" s="562"/>
      <c r="S70" s="562"/>
      <c r="T70" s="562"/>
    </row>
    <row r="71" spans="2:20" ht="12">
      <c r="B71" s="563"/>
      <c r="C71" s="562"/>
      <c r="D71" s="562"/>
      <c r="E71" s="562"/>
      <c r="F71" s="562"/>
      <c r="G71" s="562"/>
      <c r="H71" s="562"/>
      <c r="I71" s="562"/>
      <c r="J71" s="562"/>
      <c r="K71" s="562"/>
      <c r="L71" s="562"/>
      <c r="M71" s="562"/>
      <c r="N71" s="562"/>
      <c r="O71" s="562"/>
      <c r="P71" s="562"/>
      <c r="Q71" s="562"/>
      <c r="R71" s="562"/>
      <c r="S71" s="562"/>
      <c r="T71" s="562"/>
    </row>
    <row r="72" spans="2:20" ht="12">
      <c r="B72" s="564"/>
      <c r="C72" s="562"/>
      <c r="D72" s="562"/>
      <c r="E72" s="562"/>
      <c r="F72" s="562"/>
      <c r="G72" s="562"/>
      <c r="H72" s="562"/>
      <c r="I72" s="562"/>
      <c r="J72" s="562"/>
      <c r="K72" s="562"/>
      <c r="L72" s="562"/>
      <c r="M72" s="562"/>
      <c r="N72" s="562"/>
      <c r="O72" s="562"/>
      <c r="P72" s="562"/>
      <c r="Q72" s="562"/>
      <c r="R72" s="562"/>
      <c r="S72" s="562"/>
      <c r="T72" s="562"/>
    </row>
    <row r="73" spans="3:20" ht="12">
      <c r="C73" s="562"/>
      <c r="D73" s="562"/>
      <c r="E73" s="562"/>
      <c r="F73" s="562"/>
      <c r="G73" s="562"/>
      <c r="H73" s="562"/>
      <c r="I73" s="562"/>
      <c r="J73" s="562"/>
      <c r="K73" s="562"/>
      <c r="L73" s="562"/>
      <c r="M73" s="562"/>
      <c r="N73" s="562"/>
      <c r="O73" s="562"/>
      <c r="P73" s="562"/>
      <c r="Q73" s="562"/>
      <c r="R73" s="562"/>
      <c r="S73" s="562"/>
      <c r="T73" s="562"/>
    </row>
    <row r="74" spans="3:20" ht="12">
      <c r="C74" s="562"/>
      <c r="D74" s="562"/>
      <c r="E74" s="562"/>
      <c r="F74" s="562"/>
      <c r="G74" s="562"/>
      <c r="H74" s="562"/>
      <c r="I74" s="562"/>
      <c r="J74" s="562"/>
      <c r="K74" s="562"/>
      <c r="L74" s="562"/>
      <c r="M74" s="562"/>
      <c r="N74" s="562"/>
      <c r="O74" s="562"/>
      <c r="P74" s="562"/>
      <c r="Q74" s="562"/>
      <c r="R74" s="562"/>
      <c r="S74" s="562"/>
      <c r="T74" s="562"/>
    </row>
    <row r="75" spans="3:20" ht="12">
      <c r="C75" s="562"/>
      <c r="D75" s="562"/>
      <c r="E75" s="562"/>
      <c r="F75" s="562"/>
      <c r="G75" s="562"/>
      <c r="H75" s="562"/>
      <c r="I75" s="562"/>
      <c r="J75" s="562"/>
      <c r="K75" s="562"/>
      <c r="L75" s="562"/>
      <c r="M75" s="562"/>
      <c r="N75" s="562"/>
      <c r="O75" s="562"/>
      <c r="P75" s="562"/>
      <c r="Q75" s="562"/>
      <c r="R75" s="562"/>
      <c r="S75" s="562"/>
      <c r="T75" s="562"/>
    </row>
    <row r="76" spans="3:20" ht="12">
      <c r="C76" s="562"/>
      <c r="D76" s="562"/>
      <c r="E76" s="562"/>
      <c r="F76" s="562"/>
      <c r="G76" s="562"/>
      <c r="H76" s="562"/>
      <c r="I76" s="562"/>
      <c r="J76" s="562"/>
      <c r="K76" s="562"/>
      <c r="L76" s="562"/>
      <c r="M76" s="562"/>
      <c r="N76" s="562"/>
      <c r="O76" s="562"/>
      <c r="P76" s="562"/>
      <c r="Q76" s="562"/>
      <c r="R76" s="562"/>
      <c r="S76" s="562"/>
      <c r="T76" s="562"/>
    </row>
    <row r="77" spans="3:20" ht="12">
      <c r="C77" s="562"/>
      <c r="D77" s="562"/>
      <c r="E77" s="562"/>
      <c r="F77" s="562"/>
      <c r="G77" s="562"/>
      <c r="H77" s="562"/>
      <c r="I77" s="562"/>
      <c r="J77" s="562"/>
      <c r="K77" s="562"/>
      <c r="L77" s="562"/>
      <c r="M77" s="562"/>
      <c r="N77" s="562"/>
      <c r="O77" s="562"/>
      <c r="P77" s="562"/>
      <c r="Q77" s="562"/>
      <c r="R77" s="562"/>
      <c r="S77" s="562"/>
      <c r="T77" s="562"/>
    </row>
    <row r="78" spans="3:20" ht="12">
      <c r="C78" s="562"/>
      <c r="D78" s="562"/>
      <c r="E78" s="562"/>
      <c r="F78" s="562"/>
      <c r="G78" s="562"/>
      <c r="H78" s="562"/>
      <c r="I78" s="562"/>
      <c r="J78" s="562"/>
      <c r="K78" s="562"/>
      <c r="L78" s="562"/>
      <c r="M78" s="562"/>
      <c r="N78" s="562"/>
      <c r="O78" s="562"/>
      <c r="P78" s="562"/>
      <c r="Q78" s="562"/>
      <c r="R78" s="562"/>
      <c r="S78" s="562"/>
      <c r="T78" s="562"/>
    </row>
    <row r="79" spans="3:20" ht="12">
      <c r="C79" s="562"/>
      <c r="D79" s="562"/>
      <c r="E79" s="562"/>
      <c r="F79" s="562"/>
      <c r="G79" s="562"/>
      <c r="H79" s="562"/>
      <c r="I79" s="562"/>
      <c r="J79" s="562"/>
      <c r="K79" s="562"/>
      <c r="L79" s="562"/>
      <c r="M79" s="562"/>
      <c r="N79" s="562"/>
      <c r="O79" s="562"/>
      <c r="P79" s="562"/>
      <c r="Q79" s="562"/>
      <c r="R79" s="562"/>
      <c r="S79" s="562"/>
      <c r="T79" s="562"/>
    </row>
    <row r="80" spans="3:20" ht="12">
      <c r="C80" s="562"/>
      <c r="D80" s="562"/>
      <c r="E80" s="562"/>
      <c r="F80" s="562"/>
      <c r="G80" s="562"/>
      <c r="H80" s="562"/>
      <c r="I80" s="562"/>
      <c r="J80" s="562"/>
      <c r="K80" s="562"/>
      <c r="L80" s="562"/>
      <c r="M80" s="562"/>
      <c r="N80" s="562"/>
      <c r="O80" s="562"/>
      <c r="P80" s="562"/>
      <c r="Q80" s="562"/>
      <c r="R80" s="562"/>
      <c r="S80" s="562"/>
      <c r="T80" s="562"/>
    </row>
    <row r="81" spans="3:20" ht="12">
      <c r="C81" s="562"/>
      <c r="D81" s="562"/>
      <c r="E81" s="562"/>
      <c r="F81" s="562"/>
      <c r="G81" s="562"/>
      <c r="H81" s="562"/>
      <c r="I81" s="562"/>
      <c r="J81" s="562"/>
      <c r="K81" s="562"/>
      <c r="L81" s="562"/>
      <c r="M81" s="562"/>
      <c r="N81" s="562"/>
      <c r="O81" s="562"/>
      <c r="P81" s="562"/>
      <c r="Q81" s="562"/>
      <c r="R81" s="562"/>
      <c r="S81" s="562"/>
      <c r="T81" s="562"/>
    </row>
    <row r="82" spans="3:20" ht="12">
      <c r="C82" s="562"/>
      <c r="D82" s="562"/>
      <c r="E82" s="562"/>
      <c r="F82" s="562"/>
      <c r="G82" s="562"/>
      <c r="H82" s="562"/>
      <c r="I82" s="562"/>
      <c r="J82" s="562"/>
      <c r="K82" s="562"/>
      <c r="L82" s="562"/>
      <c r="M82" s="562"/>
      <c r="N82" s="562"/>
      <c r="O82" s="562"/>
      <c r="P82" s="562"/>
      <c r="Q82" s="562"/>
      <c r="R82" s="562"/>
      <c r="S82" s="562"/>
      <c r="T82" s="562"/>
    </row>
    <row r="83" spans="3:20" ht="12">
      <c r="C83" s="562"/>
      <c r="D83" s="562"/>
      <c r="E83" s="562"/>
      <c r="F83" s="562"/>
      <c r="G83" s="562"/>
      <c r="H83" s="562"/>
      <c r="I83" s="562"/>
      <c r="J83" s="562"/>
      <c r="K83" s="562"/>
      <c r="L83" s="562"/>
      <c r="M83" s="562"/>
      <c r="N83" s="562"/>
      <c r="O83" s="562"/>
      <c r="P83" s="562"/>
      <c r="Q83" s="562"/>
      <c r="R83" s="562"/>
      <c r="S83" s="562"/>
      <c r="T83" s="562"/>
    </row>
    <row r="84" spans="3:20" ht="12">
      <c r="C84" s="562"/>
      <c r="D84" s="562"/>
      <c r="E84" s="562"/>
      <c r="F84" s="562"/>
      <c r="G84" s="562"/>
      <c r="H84" s="562"/>
      <c r="I84" s="562"/>
      <c r="J84" s="562"/>
      <c r="K84" s="562"/>
      <c r="L84" s="562"/>
      <c r="M84" s="562"/>
      <c r="N84" s="562"/>
      <c r="O84" s="562"/>
      <c r="P84" s="562"/>
      <c r="Q84" s="562"/>
      <c r="R84" s="562"/>
      <c r="S84" s="562"/>
      <c r="T84" s="562"/>
    </row>
    <row r="85" spans="3:20" ht="12">
      <c r="C85" s="562"/>
      <c r="D85" s="562"/>
      <c r="E85" s="562"/>
      <c r="F85" s="562"/>
      <c r="G85" s="562"/>
      <c r="H85" s="562"/>
      <c r="I85" s="562"/>
      <c r="J85" s="562"/>
      <c r="K85" s="562"/>
      <c r="L85" s="562"/>
      <c r="M85" s="562"/>
      <c r="N85" s="562"/>
      <c r="O85" s="562"/>
      <c r="P85" s="562"/>
      <c r="Q85" s="562"/>
      <c r="R85" s="562"/>
      <c r="S85" s="562"/>
      <c r="T85" s="562"/>
    </row>
    <row r="86" spans="3:20" ht="12">
      <c r="C86" s="562"/>
      <c r="D86" s="562"/>
      <c r="E86" s="562"/>
      <c r="F86" s="562"/>
      <c r="G86" s="562"/>
      <c r="H86" s="562"/>
      <c r="I86" s="562"/>
      <c r="J86" s="562"/>
      <c r="K86" s="562"/>
      <c r="L86" s="562"/>
      <c r="M86" s="562"/>
      <c r="N86" s="562"/>
      <c r="O86" s="562"/>
      <c r="P86" s="562"/>
      <c r="Q86" s="562"/>
      <c r="R86" s="562"/>
      <c r="S86" s="562"/>
      <c r="T86" s="562"/>
    </row>
    <row r="87" spans="3:20" ht="12">
      <c r="C87" s="562"/>
      <c r="D87" s="562"/>
      <c r="E87" s="562"/>
      <c r="F87" s="562"/>
      <c r="G87" s="562"/>
      <c r="H87" s="562"/>
      <c r="I87" s="562"/>
      <c r="J87" s="562"/>
      <c r="K87" s="562"/>
      <c r="L87" s="562"/>
      <c r="M87" s="562"/>
      <c r="N87" s="562"/>
      <c r="O87" s="562"/>
      <c r="P87" s="562"/>
      <c r="Q87" s="562"/>
      <c r="R87" s="562"/>
      <c r="S87" s="562"/>
      <c r="T87" s="562"/>
    </row>
    <row r="88" spans="3:20" ht="12">
      <c r="C88" s="562"/>
      <c r="D88" s="562"/>
      <c r="E88" s="562"/>
      <c r="F88" s="562"/>
      <c r="G88" s="562"/>
      <c r="H88" s="562"/>
      <c r="I88" s="562"/>
      <c r="J88" s="562"/>
      <c r="K88" s="562"/>
      <c r="L88" s="562"/>
      <c r="M88" s="562"/>
      <c r="N88" s="562"/>
      <c r="O88" s="562"/>
      <c r="P88" s="562"/>
      <c r="Q88" s="562"/>
      <c r="R88" s="562"/>
      <c r="S88" s="562"/>
      <c r="T88" s="562"/>
    </row>
    <row r="89" spans="3:20" ht="12">
      <c r="C89" s="562"/>
      <c r="D89" s="562"/>
      <c r="E89" s="562"/>
      <c r="F89" s="562"/>
      <c r="G89" s="562"/>
      <c r="H89" s="562"/>
      <c r="I89" s="562"/>
      <c r="J89" s="562"/>
      <c r="K89" s="562"/>
      <c r="L89" s="562"/>
      <c r="M89" s="562"/>
      <c r="N89" s="562"/>
      <c r="O89" s="562"/>
      <c r="P89" s="562"/>
      <c r="Q89" s="562"/>
      <c r="R89" s="562"/>
      <c r="S89" s="562"/>
      <c r="T89" s="562"/>
    </row>
    <row r="90" spans="3:20" ht="12">
      <c r="C90" s="562"/>
      <c r="D90" s="562"/>
      <c r="E90" s="562"/>
      <c r="F90" s="562"/>
      <c r="G90" s="562"/>
      <c r="H90" s="562"/>
      <c r="I90" s="562"/>
      <c r="J90" s="562"/>
      <c r="K90" s="562"/>
      <c r="L90" s="562"/>
      <c r="M90" s="562"/>
      <c r="N90" s="562"/>
      <c r="O90" s="562"/>
      <c r="P90" s="562"/>
      <c r="Q90" s="562"/>
      <c r="R90" s="562"/>
      <c r="S90" s="562"/>
      <c r="T90" s="562"/>
    </row>
    <row r="91" spans="3:20" ht="12">
      <c r="C91" s="562"/>
      <c r="D91" s="562"/>
      <c r="E91" s="562"/>
      <c r="F91" s="562"/>
      <c r="G91" s="562"/>
      <c r="H91" s="562"/>
      <c r="I91" s="562"/>
      <c r="J91" s="562"/>
      <c r="K91" s="562"/>
      <c r="L91" s="562"/>
      <c r="M91" s="562"/>
      <c r="N91" s="562"/>
      <c r="O91" s="562"/>
      <c r="P91" s="562"/>
      <c r="Q91" s="562"/>
      <c r="R91" s="562"/>
      <c r="S91" s="562"/>
      <c r="T91" s="562"/>
    </row>
    <row r="92" spans="3:20" ht="12">
      <c r="C92" s="562"/>
      <c r="D92" s="562"/>
      <c r="E92" s="562"/>
      <c r="F92" s="562"/>
      <c r="G92" s="562"/>
      <c r="H92" s="562"/>
      <c r="I92" s="562"/>
      <c r="J92" s="562"/>
      <c r="K92" s="562"/>
      <c r="L92" s="562"/>
      <c r="M92" s="562"/>
      <c r="N92" s="562"/>
      <c r="O92" s="562"/>
      <c r="P92" s="562"/>
      <c r="Q92" s="562"/>
      <c r="R92" s="562"/>
      <c r="S92" s="562"/>
      <c r="T92" s="562"/>
    </row>
    <row r="93" spans="3:20" ht="12">
      <c r="C93" s="562"/>
      <c r="D93" s="562"/>
      <c r="E93" s="562"/>
      <c r="F93" s="562"/>
      <c r="G93" s="562"/>
      <c r="H93" s="562"/>
      <c r="I93" s="562"/>
      <c r="J93" s="562"/>
      <c r="K93" s="562"/>
      <c r="L93" s="562"/>
      <c r="M93" s="562"/>
      <c r="N93" s="562"/>
      <c r="O93" s="562"/>
      <c r="P93" s="562"/>
      <c r="Q93" s="562"/>
      <c r="R93" s="562"/>
      <c r="S93" s="562"/>
      <c r="T93" s="562"/>
    </row>
    <row r="94" spans="3:20" ht="12">
      <c r="C94" s="562"/>
      <c r="D94" s="562"/>
      <c r="E94" s="562"/>
      <c r="F94" s="562"/>
      <c r="G94" s="562"/>
      <c r="H94" s="562"/>
      <c r="I94" s="562"/>
      <c r="J94" s="562"/>
      <c r="K94" s="562"/>
      <c r="L94" s="562"/>
      <c r="M94" s="562"/>
      <c r="N94" s="562"/>
      <c r="O94" s="562"/>
      <c r="P94" s="562"/>
      <c r="Q94" s="562"/>
      <c r="R94" s="562"/>
      <c r="S94" s="562"/>
      <c r="T94" s="562"/>
    </row>
    <row r="95" spans="3:20" ht="12">
      <c r="C95" s="562"/>
      <c r="D95" s="562"/>
      <c r="E95" s="562"/>
      <c r="F95" s="562"/>
      <c r="G95" s="562"/>
      <c r="H95" s="562"/>
      <c r="I95" s="562"/>
      <c r="J95" s="562"/>
      <c r="K95" s="562"/>
      <c r="L95" s="562"/>
      <c r="M95" s="562"/>
      <c r="N95" s="562"/>
      <c r="O95" s="562"/>
      <c r="P95" s="562"/>
      <c r="Q95" s="562"/>
      <c r="R95" s="562"/>
      <c r="S95" s="562"/>
      <c r="T95" s="562"/>
    </row>
    <row r="96" spans="3:20" ht="12">
      <c r="C96" s="562"/>
      <c r="D96" s="562"/>
      <c r="E96" s="562"/>
      <c r="F96" s="562"/>
      <c r="G96" s="562"/>
      <c r="H96" s="562"/>
      <c r="I96" s="562"/>
      <c r="J96" s="562"/>
      <c r="K96" s="562"/>
      <c r="L96" s="562"/>
      <c r="M96" s="562"/>
      <c r="N96" s="562"/>
      <c r="O96" s="562"/>
      <c r="P96" s="562"/>
      <c r="Q96" s="562"/>
      <c r="R96" s="562"/>
      <c r="S96" s="562"/>
      <c r="T96" s="562"/>
    </row>
    <row r="97" spans="3:20" ht="12">
      <c r="C97" s="562"/>
      <c r="D97" s="562"/>
      <c r="E97" s="562"/>
      <c r="F97" s="562"/>
      <c r="G97" s="562"/>
      <c r="H97" s="562"/>
      <c r="I97" s="562"/>
      <c r="J97" s="562"/>
      <c r="K97" s="562"/>
      <c r="L97" s="562"/>
      <c r="M97" s="562"/>
      <c r="N97" s="562"/>
      <c r="O97" s="562"/>
      <c r="P97" s="562"/>
      <c r="Q97" s="562"/>
      <c r="R97" s="562"/>
      <c r="S97" s="562"/>
      <c r="T97" s="562"/>
    </row>
    <row r="98" spans="3:20" ht="12">
      <c r="C98" s="562"/>
      <c r="D98" s="562"/>
      <c r="E98" s="562"/>
      <c r="F98" s="562"/>
      <c r="G98" s="562"/>
      <c r="H98" s="562"/>
      <c r="I98" s="562"/>
      <c r="J98" s="562"/>
      <c r="K98" s="562"/>
      <c r="L98" s="562"/>
      <c r="M98" s="562"/>
      <c r="N98" s="562"/>
      <c r="O98" s="562"/>
      <c r="P98" s="562"/>
      <c r="Q98" s="562"/>
      <c r="R98" s="562"/>
      <c r="S98" s="562"/>
      <c r="T98" s="562"/>
    </row>
    <row r="99" spans="3:20" ht="12">
      <c r="C99" s="562"/>
      <c r="D99" s="562"/>
      <c r="E99" s="562"/>
      <c r="F99" s="562"/>
      <c r="G99" s="562"/>
      <c r="H99" s="562"/>
      <c r="I99" s="562"/>
      <c r="J99" s="562"/>
      <c r="K99" s="562"/>
      <c r="L99" s="562"/>
      <c r="M99" s="562"/>
      <c r="N99" s="562"/>
      <c r="O99" s="562"/>
      <c r="P99" s="562"/>
      <c r="Q99" s="562"/>
      <c r="R99" s="562"/>
      <c r="S99" s="562"/>
      <c r="T99" s="562"/>
    </row>
    <row r="100" spans="3:20" ht="12">
      <c r="C100" s="562"/>
      <c r="D100" s="562"/>
      <c r="E100" s="562"/>
      <c r="F100" s="562"/>
      <c r="G100" s="562"/>
      <c r="H100" s="562"/>
      <c r="I100" s="562"/>
      <c r="J100" s="562"/>
      <c r="K100" s="562"/>
      <c r="L100" s="562"/>
      <c r="M100" s="562"/>
      <c r="N100" s="562"/>
      <c r="O100" s="562"/>
      <c r="P100" s="562"/>
      <c r="Q100" s="562"/>
      <c r="R100" s="562"/>
      <c r="S100" s="562"/>
      <c r="T100" s="562"/>
    </row>
    <row r="101" spans="3:20" ht="12">
      <c r="C101" s="562"/>
      <c r="D101" s="562"/>
      <c r="E101" s="562"/>
      <c r="F101" s="562"/>
      <c r="G101" s="562"/>
      <c r="H101" s="562"/>
      <c r="I101" s="562"/>
      <c r="J101" s="562"/>
      <c r="K101" s="562"/>
      <c r="L101" s="562"/>
      <c r="M101" s="562"/>
      <c r="N101" s="562"/>
      <c r="O101" s="562"/>
      <c r="P101" s="562"/>
      <c r="Q101" s="562"/>
      <c r="R101" s="562"/>
      <c r="S101" s="562"/>
      <c r="T101" s="562"/>
    </row>
    <row r="102" spans="3:20" ht="12">
      <c r="C102" s="562"/>
      <c r="D102" s="562"/>
      <c r="E102" s="562"/>
      <c r="F102" s="562"/>
      <c r="G102" s="562"/>
      <c r="H102" s="562"/>
      <c r="I102" s="562"/>
      <c r="J102" s="562"/>
      <c r="K102" s="562"/>
      <c r="L102" s="562"/>
      <c r="M102" s="562"/>
      <c r="N102" s="562"/>
      <c r="O102" s="562"/>
      <c r="P102" s="562"/>
      <c r="Q102" s="562"/>
      <c r="R102" s="562"/>
      <c r="S102" s="562"/>
      <c r="T102" s="562"/>
    </row>
    <row r="103" spans="3:20" ht="12">
      <c r="C103" s="562"/>
      <c r="D103" s="562"/>
      <c r="E103" s="562"/>
      <c r="F103" s="562"/>
      <c r="G103" s="562"/>
      <c r="H103" s="562"/>
      <c r="I103" s="562"/>
      <c r="J103" s="562"/>
      <c r="K103" s="562"/>
      <c r="L103" s="562"/>
      <c r="M103" s="562"/>
      <c r="N103" s="562"/>
      <c r="O103" s="562"/>
      <c r="P103" s="562"/>
      <c r="Q103" s="562"/>
      <c r="R103" s="562"/>
      <c r="S103" s="562"/>
      <c r="T103" s="562"/>
    </row>
    <row r="104" spans="3:20" ht="12">
      <c r="C104" s="562"/>
      <c r="D104" s="562"/>
      <c r="E104" s="562"/>
      <c r="F104" s="562"/>
      <c r="G104" s="562"/>
      <c r="H104" s="562"/>
      <c r="I104" s="562"/>
      <c r="J104" s="562"/>
      <c r="K104" s="562"/>
      <c r="L104" s="562"/>
      <c r="M104" s="562"/>
      <c r="N104" s="562"/>
      <c r="O104" s="562"/>
      <c r="P104" s="562"/>
      <c r="Q104" s="562"/>
      <c r="R104" s="562"/>
      <c r="S104" s="562"/>
      <c r="T104" s="562"/>
    </row>
    <row r="105" spans="3:20" ht="12">
      <c r="C105" s="562"/>
      <c r="D105" s="562"/>
      <c r="E105" s="562"/>
      <c r="F105" s="562"/>
      <c r="G105" s="562"/>
      <c r="H105" s="562"/>
      <c r="I105" s="562"/>
      <c r="J105" s="562"/>
      <c r="K105" s="562"/>
      <c r="L105" s="562"/>
      <c r="M105" s="562"/>
      <c r="N105" s="562"/>
      <c r="O105" s="562"/>
      <c r="P105" s="562"/>
      <c r="Q105" s="562"/>
      <c r="R105" s="562"/>
      <c r="S105" s="562"/>
      <c r="T105" s="562"/>
    </row>
    <row r="106" spans="3:20" ht="12">
      <c r="C106" s="562"/>
      <c r="D106" s="562"/>
      <c r="E106" s="562"/>
      <c r="F106" s="562"/>
      <c r="G106" s="562"/>
      <c r="H106" s="562"/>
      <c r="I106" s="562"/>
      <c r="J106" s="562"/>
      <c r="K106" s="562"/>
      <c r="L106" s="562"/>
      <c r="M106" s="562"/>
      <c r="N106" s="562"/>
      <c r="O106" s="562"/>
      <c r="P106" s="562"/>
      <c r="Q106" s="562"/>
      <c r="R106" s="562"/>
      <c r="S106" s="562"/>
      <c r="T106" s="562"/>
    </row>
    <row r="107" spans="3:20" ht="12">
      <c r="C107" s="562"/>
      <c r="D107" s="562"/>
      <c r="E107" s="562"/>
      <c r="F107" s="562"/>
      <c r="G107" s="562"/>
      <c r="H107" s="562"/>
      <c r="I107" s="562"/>
      <c r="J107" s="562"/>
      <c r="K107" s="562"/>
      <c r="L107" s="562"/>
      <c r="M107" s="562"/>
      <c r="N107" s="562"/>
      <c r="O107" s="562"/>
      <c r="P107" s="562"/>
      <c r="Q107" s="562"/>
      <c r="R107" s="562"/>
      <c r="S107" s="562"/>
      <c r="T107" s="562"/>
    </row>
    <row r="108" spans="3:20" ht="12">
      <c r="C108" s="562"/>
      <c r="D108" s="562"/>
      <c r="E108" s="562"/>
      <c r="F108" s="562"/>
      <c r="G108" s="562"/>
      <c r="H108" s="562"/>
      <c r="I108" s="562"/>
      <c r="J108" s="562"/>
      <c r="K108" s="562"/>
      <c r="L108" s="562"/>
      <c r="M108" s="562"/>
      <c r="N108" s="562"/>
      <c r="O108" s="562"/>
      <c r="P108" s="562"/>
      <c r="Q108" s="562"/>
      <c r="R108" s="562"/>
      <c r="S108" s="562"/>
      <c r="T108" s="562"/>
    </row>
    <row r="109" spans="3:20" ht="12">
      <c r="C109" s="562"/>
      <c r="D109" s="562"/>
      <c r="E109" s="562"/>
      <c r="F109" s="562"/>
      <c r="G109" s="562"/>
      <c r="H109" s="562"/>
      <c r="I109" s="562"/>
      <c r="J109" s="562"/>
      <c r="K109" s="562"/>
      <c r="L109" s="562"/>
      <c r="M109" s="562"/>
      <c r="N109" s="562"/>
      <c r="O109" s="562"/>
      <c r="P109" s="562"/>
      <c r="Q109" s="562"/>
      <c r="R109" s="562"/>
      <c r="S109" s="562"/>
      <c r="T109" s="562"/>
    </row>
    <row r="110" spans="3:20" ht="12">
      <c r="C110" s="562"/>
      <c r="D110" s="562"/>
      <c r="E110" s="562"/>
      <c r="F110" s="562"/>
      <c r="G110" s="562"/>
      <c r="H110" s="562"/>
      <c r="I110" s="562"/>
      <c r="J110" s="562"/>
      <c r="K110" s="562"/>
      <c r="L110" s="562"/>
      <c r="M110" s="562"/>
      <c r="N110" s="562"/>
      <c r="O110" s="562"/>
      <c r="P110" s="562"/>
      <c r="Q110" s="562"/>
      <c r="R110" s="562"/>
      <c r="S110" s="562"/>
      <c r="T110" s="562"/>
    </row>
    <row r="111" spans="3:20" ht="12">
      <c r="C111" s="562"/>
      <c r="D111" s="562"/>
      <c r="E111" s="562"/>
      <c r="F111" s="562"/>
      <c r="G111" s="562"/>
      <c r="H111" s="562"/>
      <c r="I111" s="562"/>
      <c r="J111" s="562"/>
      <c r="K111" s="562"/>
      <c r="L111" s="562"/>
      <c r="M111" s="562"/>
      <c r="N111" s="562"/>
      <c r="O111" s="562"/>
      <c r="P111" s="562"/>
      <c r="Q111" s="562"/>
      <c r="R111" s="562"/>
      <c r="S111" s="562"/>
      <c r="T111" s="562"/>
    </row>
    <row r="112" spans="3:20" ht="12">
      <c r="C112" s="562"/>
      <c r="D112" s="562"/>
      <c r="E112" s="562"/>
      <c r="F112" s="562"/>
      <c r="G112" s="562"/>
      <c r="H112" s="562"/>
      <c r="I112" s="562"/>
      <c r="J112" s="562"/>
      <c r="K112" s="562"/>
      <c r="L112" s="562"/>
      <c r="M112" s="562"/>
      <c r="N112" s="562"/>
      <c r="O112" s="562"/>
      <c r="P112" s="562"/>
      <c r="Q112" s="562"/>
      <c r="R112" s="562"/>
      <c r="S112" s="562"/>
      <c r="T112" s="562"/>
    </row>
    <row r="113" spans="3:20" ht="12">
      <c r="C113" s="562"/>
      <c r="D113" s="562"/>
      <c r="E113" s="562"/>
      <c r="F113" s="562"/>
      <c r="G113" s="562"/>
      <c r="H113" s="562"/>
      <c r="I113" s="562"/>
      <c r="J113" s="562"/>
      <c r="K113" s="562"/>
      <c r="L113" s="562"/>
      <c r="M113" s="562"/>
      <c r="N113" s="562"/>
      <c r="O113" s="562"/>
      <c r="P113" s="562"/>
      <c r="Q113" s="562"/>
      <c r="R113" s="562"/>
      <c r="S113" s="562"/>
      <c r="T113" s="562"/>
    </row>
    <row r="114" spans="3:20" ht="12">
      <c r="C114" s="562"/>
      <c r="D114" s="562"/>
      <c r="E114" s="562"/>
      <c r="F114" s="562"/>
      <c r="G114" s="562"/>
      <c r="H114" s="562"/>
      <c r="I114" s="562"/>
      <c r="J114" s="562"/>
      <c r="K114" s="562"/>
      <c r="L114" s="562"/>
      <c r="M114" s="562"/>
      <c r="N114" s="562"/>
      <c r="O114" s="562"/>
      <c r="P114" s="562"/>
      <c r="Q114" s="562"/>
      <c r="R114" s="562"/>
      <c r="S114" s="562"/>
      <c r="T114" s="562"/>
    </row>
    <row r="115" spans="3:20" ht="12">
      <c r="C115" s="562"/>
      <c r="D115" s="562"/>
      <c r="E115" s="562"/>
      <c r="F115" s="562"/>
      <c r="G115" s="562"/>
      <c r="H115" s="562"/>
      <c r="I115" s="562"/>
      <c r="J115" s="562"/>
      <c r="K115" s="562"/>
      <c r="L115" s="562"/>
      <c r="M115" s="562"/>
      <c r="N115" s="562"/>
      <c r="O115" s="562"/>
      <c r="P115" s="562"/>
      <c r="Q115" s="562"/>
      <c r="R115" s="562"/>
      <c r="S115" s="562"/>
      <c r="T115" s="562"/>
    </row>
    <row r="116" spans="3:20" ht="12">
      <c r="C116" s="562"/>
      <c r="D116" s="562"/>
      <c r="E116" s="562"/>
      <c r="F116" s="562"/>
      <c r="G116" s="562"/>
      <c r="H116" s="562"/>
      <c r="I116" s="562"/>
      <c r="J116" s="562"/>
      <c r="K116" s="562"/>
      <c r="L116" s="562"/>
      <c r="M116" s="562"/>
      <c r="N116" s="562"/>
      <c r="O116" s="562"/>
      <c r="P116" s="562"/>
      <c r="Q116" s="562"/>
      <c r="R116" s="562"/>
      <c r="S116" s="562"/>
      <c r="T116" s="562"/>
    </row>
    <row r="117" spans="3:20" ht="12">
      <c r="C117" s="562"/>
      <c r="D117" s="562"/>
      <c r="E117" s="562"/>
      <c r="F117" s="562"/>
      <c r="G117" s="562"/>
      <c r="H117" s="562"/>
      <c r="I117" s="562"/>
      <c r="J117" s="562"/>
      <c r="K117" s="562"/>
      <c r="L117" s="562"/>
      <c r="M117" s="562"/>
      <c r="N117" s="562"/>
      <c r="O117" s="562"/>
      <c r="P117" s="562"/>
      <c r="Q117" s="562"/>
      <c r="R117" s="562"/>
      <c r="S117" s="562"/>
      <c r="T117" s="562"/>
    </row>
    <row r="118" spans="3:20" ht="12">
      <c r="C118" s="562"/>
      <c r="D118" s="562"/>
      <c r="E118" s="562"/>
      <c r="F118" s="562"/>
      <c r="G118" s="562"/>
      <c r="H118" s="562"/>
      <c r="I118" s="562"/>
      <c r="J118" s="562"/>
      <c r="K118" s="562"/>
      <c r="L118" s="562"/>
      <c r="M118" s="562"/>
      <c r="N118" s="562"/>
      <c r="O118" s="562"/>
      <c r="P118" s="562"/>
      <c r="Q118" s="562"/>
      <c r="R118" s="562"/>
      <c r="S118" s="562"/>
      <c r="T118" s="562"/>
    </row>
    <row r="119" spans="3:20" ht="12">
      <c r="C119" s="562"/>
      <c r="D119" s="562"/>
      <c r="E119" s="562"/>
      <c r="F119" s="562"/>
      <c r="G119" s="562"/>
      <c r="H119" s="562"/>
      <c r="I119" s="562"/>
      <c r="J119" s="562"/>
      <c r="K119" s="562"/>
      <c r="L119" s="562"/>
      <c r="M119" s="562"/>
      <c r="N119" s="562"/>
      <c r="O119" s="562"/>
      <c r="P119" s="562"/>
      <c r="Q119" s="562"/>
      <c r="R119" s="562"/>
      <c r="S119" s="562"/>
      <c r="T119" s="562"/>
    </row>
    <row r="120" spans="3:20" ht="12">
      <c r="C120" s="562"/>
      <c r="D120" s="562"/>
      <c r="E120" s="562"/>
      <c r="F120" s="562"/>
      <c r="G120" s="562"/>
      <c r="H120" s="562"/>
      <c r="I120" s="562"/>
      <c r="J120" s="562"/>
      <c r="K120" s="562"/>
      <c r="L120" s="562"/>
      <c r="M120" s="562"/>
      <c r="N120" s="562"/>
      <c r="O120" s="562"/>
      <c r="P120" s="562"/>
      <c r="Q120" s="562"/>
      <c r="R120" s="562"/>
      <c r="S120" s="562"/>
      <c r="T120" s="562"/>
    </row>
    <row r="121" spans="3:20" ht="12">
      <c r="C121" s="562"/>
      <c r="D121" s="562"/>
      <c r="E121" s="562"/>
      <c r="F121" s="562"/>
      <c r="G121" s="562"/>
      <c r="H121" s="562"/>
      <c r="I121" s="562"/>
      <c r="J121" s="562"/>
      <c r="K121" s="562"/>
      <c r="L121" s="562"/>
      <c r="M121" s="562"/>
      <c r="N121" s="562"/>
      <c r="O121" s="562"/>
      <c r="P121" s="562"/>
      <c r="Q121" s="562"/>
      <c r="R121" s="562"/>
      <c r="S121" s="562"/>
      <c r="T121" s="562"/>
    </row>
    <row r="122" spans="3:20" ht="12">
      <c r="C122" s="562"/>
      <c r="D122" s="562"/>
      <c r="E122" s="562"/>
      <c r="F122" s="562"/>
      <c r="G122" s="562"/>
      <c r="H122" s="562"/>
      <c r="I122" s="562"/>
      <c r="J122" s="562"/>
      <c r="K122" s="562"/>
      <c r="L122" s="562"/>
      <c r="M122" s="562"/>
      <c r="N122" s="562"/>
      <c r="O122" s="562"/>
      <c r="P122" s="562"/>
      <c r="Q122" s="562"/>
      <c r="R122" s="562"/>
      <c r="S122" s="562"/>
      <c r="T122" s="562"/>
    </row>
    <row r="123" spans="3:20" ht="12">
      <c r="C123" s="562"/>
      <c r="D123" s="562"/>
      <c r="E123" s="562"/>
      <c r="F123" s="562"/>
      <c r="G123" s="562"/>
      <c r="H123" s="562"/>
      <c r="I123" s="562"/>
      <c r="J123" s="562"/>
      <c r="K123" s="562"/>
      <c r="L123" s="562"/>
      <c r="M123" s="562"/>
      <c r="N123" s="562"/>
      <c r="O123" s="562"/>
      <c r="P123" s="562"/>
      <c r="Q123" s="562"/>
      <c r="R123" s="562"/>
      <c r="S123" s="562"/>
      <c r="T123" s="562"/>
    </row>
    <row r="124" spans="3:20" ht="12">
      <c r="C124" s="562"/>
      <c r="D124" s="562"/>
      <c r="E124" s="562"/>
      <c r="F124" s="562"/>
      <c r="G124" s="562"/>
      <c r="H124" s="562"/>
      <c r="I124" s="562"/>
      <c r="J124" s="562"/>
      <c r="K124" s="562"/>
      <c r="L124" s="562"/>
      <c r="M124" s="562"/>
      <c r="N124" s="562"/>
      <c r="O124" s="562"/>
      <c r="P124" s="562"/>
      <c r="Q124" s="562"/>
      <c r="R124" s="562"/>
      <c r="S124" s="562"/>
      <c r="T124" s="562"/>
    </row>
    <row r="125" spans="3:20" ht="12">
      <c r="C125" s="562"/>
      <c r="D125" s="562"/>
      <c r="E125" s="562"/>
      <c r="F125" s="562"/>
      <c r="G125" s="562"/>
      <c r="H125" s="562"/>
      <c r="I125" s="562"/>
      <c r="J125" s="562"/>
      <c r="K125" s="562"/>
      <c r="L125" s="562"/>
      <c r="M125" s="562"/>
      <c r="N125" s="562"/>
      <c r="O125" s="562"/>
      <c r="P125" s="562"/>
      <c r="Q125" s="562"/>
      <c r="R125" s="562"/>
      <c r="S125" s="562"/>
      <c r="T125" s="562"/>
    </row>
    <row r="126" spans="3:20" ht="12">
      <c r="C126" s="562"/>
      <c r="D126" s="562"/>
      <c r="E126" s="562"/>
      <c r="F126" s="562"/>
      <c r="G126" s="562"/>
      <c r="H126" s="562"/>
      <c r="I126" s="562"/>
      <c r="J126" s="562"/>
      <c r="K126" s="562"/>
      <c r="L126" s="562"/>
      <c r="M126" s="562"/>
      <c r="N126" s="562"/>
      <c r="O126" s="562"/>
      <c r="P126" s="562"/>
      <c r="Q126" s="562"/>
      <c r="R126" s="562"/>
      <c r="S126" s="562"/>
      <c r="T126" s="562"/>
    </row>
    <row r="127" spans="3:20" ht="12">
      <c r="C127" s="562"/>
      <c r="D127" s="562"/>
      <c r="E127" s="562"/>
      <c r="F127" s="562"/>
      <c r="G127" s="562"/>
      <c r="H127" s="562"/>
      <c r="I127" s="562"/>
      <c r="J127" s="562"/>
      <c r="K127" s="562"/>
      <c r="L127" s="562"/>
      <c r="M127" s="562"/>
      <c r="N127" s="562"/>
      <c r="O127" s="562"/>
      <c r="P127" s="562"/>
      <c r="Q127" s="562"/>
      <c r="R127" s="562"/>
      <c r="S127" s="562"/>
      <c r="T127" s="562"/>
    </row>
    <row r="128" spans="3:20" ht="12">
      <c r="C128" s="562"/>
      <c r="D128" s="562"/>
      <c r="E128" s="562"/>
      <c r="F128" s="562"/>
      <c r="G128" s="562"/>
      <c r="H128" s="562"/>
      <c r="I128" s="562"/>
      <c r="J128" s="562"/>
      <c r="K128" s="562"/>
      <c r="L128" s="562"/>
      <c r="M128" s="562"/>
      <c r="N128" s="562"/>
      <c r="O128" s="562"/>
      <c r="P128" s="562"/>
      <c r="Q128" s="562"/>
      <c r="R128" s="562"/>
      <c r="S128" s="562"/>
      <c r="T128" s="562"/>
    </row>
    <row r="129" spans="3:20" ht="12">
      <c r="C129" s="562"/>
      <c r="D129" s="562"/>
      <c r="E129" s="562"/>
      <c r="F129" s="562"/>
      <c r="G129" s="562"/>
      <c r="H129" s="562"/>
      <c r="I129" s="562"/>
      <c r="J129" s="562"/>
      <c r="K129" s="562"/>
      <c r="L129" s="562"/>
      <c r="M129" s="562"/>
      <c r="N129" s="562"/>
      <c r="O129" s="562"/>
      <c r="P129" s="562"/>
      <c r="Q129" s="562"/>
      <c r="R129" s="562"/>
      <c r="S129" s="562"/>
      <c r="T129" s="562"/>
    </row>
    <row r="130" spans="3:20" ht="12">
      <c r="C130" s="562"/>
      <c r="D130" s="562"/>
      <c r="E130" s="562"/>
      <c r="F130" s="562"/>
      <c r="G130" s="562"/>
      <c r="H130" s="562"/>
      <c r="I130" s="562"/>
      <c r="J130" s="562"/>
      <c r="K130" s="562"/>
      <c r="L130" s="562"/>
      <c r="M130" s="562"/>
      <c r="N130" s="562"/>
      <c r="O130" s="562"/>
      <c r="P130" s="562"/>
      <c r="Q130" s="562"/>
      <c r="R130" s="562"/>
      <c r="S130" s="562"/>
      <c r="T130" s="562"/>
    </row>
    <row r="131" spans="3:20" ht="12">
      <c r="C131" s="562"/>
      <c r="D131" s="562"/>
      <c r="E131" s="562"/>
      <c r="F131" s="562"/>
      <c r="G131" s="562"/>
      <c r="H131" s="562"/>
      <c r="I131" s="562"/>
      <c r="J131" s="562"/>
      <c r="K131" s="562"/>
      <c r="L131" s="562"/>
      <c r="M131" s="562"/>
      <c r="N131" s="562"/>
      <c r="O131" s="562"/>
      <c r="P131" s="562"/>
      <c r="Q131" s="562"/>
      <c r="R131" s="562"/>
      <c r="S131" s="562"/>
      <c r="T131" s="562"/>
    </row>
    <row r="132" spans="3:20" ht="12">
      <c r="C132" s="562"/>
      <c r="D132" s="562"/>
      <c r="E132" s="562"/>
      <c r="F132" s="562"/>
      <c r="G132" s="562"/>
      <c r="H132" s="562"/>
      <c r="I132" s="562"/>
      <c r="J132" s="562"/>
      <c r="K132" s="562"/>
      <c r="L132" s="562"/>
      <c r="M132" s="562"/>
      <c r="N132" s="562"/>
      <c r="O132" s="562"/>
      <c r="P132" s="562"/>
      <c r="Q132" s="562"/>
      <c r="R132" s="562"/>
      <c r="S132" s="562"/>
      <c r="T132" s="562"/>
    </row>
  </sheetData>
  <mergeCells count="14">
    <mergeCell ref="B3:B6"/>
    <mergeCell ref="R4:V4"/>
    <mergeCell ref="W4:W6"/>
    <mergeCell ref="X4:X6"/>
    <mergeCell ref="C5:C6"/>
    <mergeCell ref="D5:F5"/>
    <mergeCell ref="C4:Q4"/>
    <mergeCell ref="C3:AC3"/>
    <mergeCell ref="R5:T5"/>
    <mergeCell ref="U5:V5"/>
    <mergeCell ref="Z5:Z6"/>
    <mergeCell ref="G5:Q5"/>
    <mergeCell ref="Y4:Y6"/>
    <mergeCell ref="Z4:AC4"/>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B2:AD35"/>
  <sheetViews>
    <sheetView workbookViewId="0" topLeftCell="A1">
      <selection activeCell="A1" sqref="A1"/>
    </sheetView>
  </sheetViews>
  <sheetFormatPr defaultColWidth="9.00390625" defaultRowHeight="13.5"/>
  <cols>
    <col min="1" max="1" width="2.625" style="565" customWidth="1"/>
    <col min="2" max="2" width="2.00390625" style="565" customWidth="1"/>
    <col min="3" max="3" width="17.625" style="565" customWidth="1"/>
    <col min="4" max="4" width="9.125" style="565" bestFit="1" customWidth="1"/>
    <col min="5" max="5" width="11.625" style="567" bestFit="1" customWidth="1"/>
    <col min="6" max="6" width="10.75390625" style="567" bestFit="1" customWidth="1"/>
    <col min="7" max="7" width="9.00390625" style="567" customWidth="1"/>
    <col min="8" max="8" width="11.625" style="567" bestFit="1" customWidth="1"/>
    <col min="9" max="9" width="13.00390625" style="567" customWidth="1"/>
    <col min="10" max="11" width="10.75390625" style="567" bestFit="1" customWidth="1"/>
    <col min="12" max="12" width="9.00390625" style="567" customWidth="1"/>
    <col min="13" max="13" width="11.625" style="567" bestFit="1" customWidth="1"/>
    <col min="14" max="14" width="10.75390625" style="567" bestFit="1" customWidth="1"/>
    <col min="15" max="15" width="9.00390625" style="567" customWidth="1"/>
    <col min="16" max="16" width="9.00390625" style="569" customWidth="1"/>
    <col min="17" max="17" width="9.00390625" style="567" customWidth="1"/>
    <col min="18" max="18" width="9.00390625" style="570" customWidth="1"/>
    <col min="19" max="19" width="9.00390625" style="567" customWidth="1"/>
    <col min="20" max="20" width="9.00390625" style="570" customWidth="1"/>
    <col min="21" max="21" width="9.00390625" style="567" customWidth="1"/>
    <col min="22" max="22" width="9.00390625" style="570" customWidth="1"/>
    <col min="23" max="23" width="9.00390625" style="567" customWidth="1"/>
    <col min="24" max="24" width="9.00390625" style="570" customWidth="1"/>
    <col min="25" max="25" width="9.00390625" style="567" customWidth="1"/>
    <col min="26" max="26" width="9.00390625" style="571" customWidth="1"/>
    <col min="27" max="27" width="9.00390625" style="565" customWidth="1"/>
    <col min="28" max="28" width="9.00390625" style="570" customWidth="1"/>
    <col min="29" max="29" width="2.00390625" style="565" customWidth="1"/>
    <col min="30" max="30" width="17.625" style="565" customWidth="1"/>
    <col min="31" max="16384" width="9.00390625" style="565" customWidth="1"/>
  </cols>
  <sheetData>
    <row r="2" spans="2:15" ht="14.25">
      <c r="B2" s="566" t="s">
        <v>106</v>
      </c>
      <c r="H2" s="568"/>
      <c r="I2" s="568"/>
      <c r="J2" s="568"/>
      <c r="K2" s="568"/>
      <c r="L2" s="568"/>
      <c r="M2" s="568"/>
      <c r="N2" s="568"/>
      <c r="O2" s="568"/>
    </row>
    <row r="3" spans="2:30" ht="12.75" thickBot="1">
      <c r="B3" s="572"/>
      <c r="C3" s="572"/>
      <c r="D3" s="572"/>
      <c r="E3" s="573"/>
      <c r="F3" s="573"/>
      <c r="G3" s="573"/>
      <c r="H3" s="573"/>
      <c r="I3" s="573"/>
      <c r="J3" s="573"/>
      <c r="K3" s="573"/>
      <c r="L3" s="573"/>
      <c r="M3" s="573"/>
      <c r="N3" s="573"/>
      <c r="O3" s="573"/>
      <c r="P3" s="574"/>
      <c r="Q3" s="573"/>
      <c r="R3" s="575"/>
      <c r="S3" s="573"/>
      <c r="T3" s="575"/>
      <c r="U3" s="573"/>
      <c r="V3" s="575"/>
      <c r="W3" s="573"/>
      <c r="X3" s="575"/>
      <c r="Y3" s="573"/>
      <c r="Z3" s="576"/>
      <c r="AA3" s="572"/>
      <c r="AB3" s="575"/>
      <c r="AC3" s="572"/>
      <c r="AD3" s="574" t="s">
        <v>544</v>
      </c>
    </row>
    <row r="4" spans="2:30" ht="13.5" customHeight="1" thickTop="1">
      <c r="B4" s="1402" t="s">
        <v>545</v>
      </c>
      <c r="C4" s="1402"/>
      <c r="D4" s="1402" t="s">
        <v>546</v>
      </c>
      <c r="E4" s="1410" t="s">
        <v>547</v>
      </c>
      <c r="F4" s="1410" t="s">
        <v>548</v>
      </c>
      <c r="G4" s="1410" t="s">
        <v>549</v>
      </c>
      <c r="H4" s="1421" t="s">
        <v>550</v>
      </c>
      <c r="I4" s="1413" t="s">
        <v>551</v>
      </c>
      <c r="J4" s="1413"/>
      <c r="K4" s="1413"/>
      <c r="L4" s="1413"/>
      <c r="M4" s="1413"/>
      <c r="N4" s="1413"/>
      <c r="O4" s="1413"/>
      <c r="P4" s="1413"/>
      <c r="Q4" s="1413"/>
      <c r="R4" s="1413"/>
      <c r="S4" s="1413"/>
      <c r="T4" s="1413"/>
      <c r="U4" s="1413"/>
      <c r="V4" s="1413"/>
      <c r="W4" s="1414"/>
      <c r="X4" s="1405" t="s">
        <v>552</v>
      </c>
      <c r="Y4" s="1410"/>
      <c r="Z4" s="1406" t="s">
        <v>553</v>
      </c>
      <c r="AA4" s="1407"/>
      <c r="AB4" s="1415" t="s">
        <v>554</v>
      </c>
      <c r="AC4" s="1402" t="s">
        <v>555</v>
      </c>
      <c r="AD4" s="1402"/>
    </row>
    <row r="5" spans="2:30" ht="12">
      <c r="B5" s="1403"/>
      <c r="C5" s="1403"/>
      <c r="D5" s="1403"/>
      <c r="E5" s="1412"/>
      <c r="F5" s="1412"/>
      <c r="G5" s="1412"/>
      <c r="H5" s="1412"/>
      <c r="I5" s="1412" t="s">
        <v>556</v>
      </c>
      <c r="J5" s="1412"/>
      <c r="K5" s="1412"/>
      <c r="L5" s="1412"/>
      <c r="M5" s="1412" t="s">
        <v>557</v>
      </c>
      <c r="N5" s="1412"/>
      <c r="O5" s="1412"/>
      <c r="P5" s="1416" t="s">
        <v>558</v>
      </c>
      <c r="Q5" s="1417"/>
      <c r="R5" s="1417"/>
      <c r="S5" s="1417"/>
      <c r="T5" s="1417"/>
      <c r="U5" s="1418"/>
      <c r="V5" s="1411" t="s">
        <v>559</v>
      </c>
      <c r="W5" s="1412"/>
      <c r="X5" s="1411"/>
      <c r="Y5" s="1412"/>
      <c r="Z5" s="1408"/>
      <c r="AA5" s="1409"/>
      <c r="AB5" s="1411"/>
      <c r="AC5" s="1403"/>
      <c r="AD5" s="1403"/>
    </row>
    <row r="6" spans="2:30" ht="13.5" customHeight="1">
      <c r="B6" s="1403"/>
      <c r="C6" s="1403"/>
      <c r="D6" s="1403"/>
      <c r="E6" s="1412"/>
      <c r="F6" s="1412"/>
      <c r="G6" s="1412"/>
      <c r="H6" s="1412"/>
      <c r="I6" s="1420" t="s">
        <v>560</v>
      </c>
      <c r="J6" s="1422" t="s">
        <v>561</v>
      </c>
      <c r="K6" s="578"/>
      <c r="L6" s="1420" t="s">
        <v>562</v>
      </c>
      <c r="M6" s="1420" t="s">
        <v>563</v>
      </c>
      <c r="N6" s="1412" t="s">
        <v>564</v>
      </c>
      <c r="O6" s="1412" t="s">
        <v>565</v>
      </c>
      <c r="P6" s="1419" t="s">
        <v>566</v>
      </c>
      <c r="Q6" s="1412" t="s">
        <v>567</v>
      </c>
      <c r="R6" s="1411" t="s">
        <v>568</v>
      </c>
      <c r="S6" s="1411"/>
      <c r="T6" s="1411"/>
      <c r="U6" s="1411"/>
      <c r="V6" s="1411" t="s">
        <v>569</v>
      </c>
      <c r="W6" s="1412" t="s">
        <v>570</v>
      </c>
      <c r="X6" s="1411" t="s">
        <v>542</v>
      </c>
      <c r="Y6" s="1412" t="s">
        <v>543</v>
      </c>
      <c r="Z6" s="1404" t="s">
        <v>571</v>
      </c>
      <c r="AA6" s="1403" t="s">
        <v>572</v>
      </c>
      <c r="AB6" s="1411"/>
      <c r="AC6" s="1403"/>
      <c r="AD6" s="1403"/>
    </row>
    <row r="7" spans="2:30" ht="24">
      <c r="B7" s="1403"/>
      <c r="C7" s="1403"/>
      <c r="D7" s="1403"/>
      <c r="E7" s="1412"/>
      <c r="F7" s="1412"/>
      <c r="G7" s="1412"/>
      <c r="H7" s="1412"/>
      <c r="I7" s="1412"/>
      <c r="J7" s="1412"/>
      <c r="K7" s="579" t="s">
        <v>573</v>
      </c>
      <c r="L7" s="1412"/>
      <c r="M7" s="1412"/>
      <c r="N7" s="1412"/>
      <c r="O7" s="1412"/>
      <c r="P7" s="1402"/>
      <c r="Q7" s="1412"/>
      <c r="R7" s="577" t="s">
        <v>574</v>
      </c>
      <c r="S7" s="580" t="s">
        <v>575</v>
      </c>
      <c r="T7" s="577" t="s">
        <v>576</v>
      </c>
      <c r="U7" s="580" t="s">
        <v>575</v>
      </c>
      <c r="V7" s="1411"/>
      <c r="W7" s="1412"/>
      <c r="X7" s="1411"/>
      <c r="Y7" s="1412"/>
      <c r="Z7" s="1405"/>
      <c r="AA7" s="1403"/>
      <c r="AB7" s="1411"/>
      <c r="AC7" s="1403"/>
      <c r="AD7" s="1403"/>
    </row>
    <row r="8" spans="2:30" s="581" customFormat="1" ht="12">
      <c r="B8" s="582"/>
      <c r="C8" s="583"/>
      <c r="D8" s="584"/>
      <c r="E8" s="585"/>
      <c r="F8" s="585"/>
      <c r="G8" s="585"/>
      <c r="H8" s="585"/>
      <c r="I8" s="585"/>
      <c r="J8" s="585"/>
      <c r="K8" s="586"/>
      <c r="L8" s="585"/>
      <c r="M8" s="585"/>
      <c r="N8" s="585"/>
      <c r="O8" s="585"/>
      <c r="P8" s="587">
        <v>25</v>
      </c>
      <c r="Q8" s="585"/>
      <c r="R8" s="588"/>
      <c r="S8" s="589"/>
      <c r="T8" s="590">
        <v>25</v>
      </c>
      <c r="U8" s="589"/>
      <c r="V8" s="587">
        <v>8</v>
      </c>
      <c r="W8" s="585"/>
      <c r="X8" s="591"/>
      <c r="Y8" s="585"/>
      <c r="Z8" s="592">
        <v>118</v>
      </c>
      <c r="AA8" s="593"/>
      <c r="AB8" s="594"/>
      <c r="AC8" s="582"/>
      <c r="AD8" s="583"/>
    </row>
    <row r="9" spans="2:30" s="595" customFormat="1" ht="13.5" customHeight="1">
      <c r="B9" s="1423" t="s">
        <v>1557</v>
      </c>
      <c r="C9" s="1425"/>
      <c r="D9" s="596">
        <f>SUM(D11+D25)</f>
        <v>15801</v>
      </c>
      <c r="E9" s="597">
        <f>SUM(E11+E25)</f>
        <v>13675.8</v>
      </c>
      <c r="F9" s="597">
        <v>444.5</v>
      </c>
      <c r="G9" s="597">
        <f>SUM(G11+G25)</f>
        <v>151.39999999999998</v>
      </c>
      <c r="H9" s="597">
        <f>SUM(H11+H25)</f>
        <v>13078.4</v>
      </c>
      <c r="I9" s="597">
        <v>5691.7</v>
      </c>
      <c r="J9" s="597">
        <v>7386.7</v>
      </c>
      <c r="K9" s="597">
        <v>1001.2</v>
      </c>
      <c r="L9" s="597">
        <v>43.5</v>
      </c>
      <c r="M9" s="597">
        <f>SUM(M11+M25)</f>
        <v>6525.1</v>
      </c>
      <c r="N9" s="597">
        <f>SUM(N11+N25)</f>
        <v>6553.4</v>
      </c>
      <c r="O9" s="597">
        <v>49.9</v>
      </c>
      <c r="P9" s="598">
        <f aca="true" t="shared" si="0" ref="P9:Z9">SUM(P11+P25)</f>
        <v>7295</v>
      </c>
      <c r="Q9" s="597">
        <f t="shared" si="0"/>
        <v>118.10000000000001</v>
      </c>
      <c r="R9" s="598">
        <f t="shared" si="0"/>
        <v>624</v>
      </c>
      <c r="S9" s="597">
        <f t="shared" si="0"/>
        <v>8.799999999999999</v>
      </c>
      <c r="T9" s="598">
        <f t="shared" si="0"/>
        <v>6671</v>
      </c>
      <c r="U9" s="597">
        <f t="shared" si="0"/>
        <v>109.4</v>
      </c>
      <c r="V9" s="598">
        <f t="shared" si="0"/>
        <v>61</v>
      </c>
      <c r="W9" s="597">
        <f t="shared" si="0"/>
        <v>19.2</v>
      </c>
      <c r="X9" s="598">
        <f t="shared" si="0"/>
        <v>11</v>
      </c>
      <c r="Y9" s="597">
        <f t="shared" si="0"/>
        <v>1.5</v>
      </c>
      <c r="Z9" s="598">
        <f t="shared" si="0"/>
        <v>550</v>
      </c>
      <c r="AA9" s="599">
        <v>0</v>
      </c>
      <c r="AB9" s="598">
        <f>SUM(AB11+AB25)</f>
        <v>73</v>
      </c>
      <c r="AC9" s="1423" t="s">
        <v>1557</v>
      </c>
      <c r="AD9" s="1425"/>
    </row>
    <row r="10" spans="2:30" s="600" customFormat="1" ht="13.5" customHeight="1">
      <c r="B10" s="601"/>
      <c r="C10" s="602"/>
      <c r="D10" s="603"/>
      <c r="E10" s="597"/>
      <c r="F10" s="597"/>
      <c r="G10" s="597"/>
      <c r="H10" s="597"/>
      <c r="I10" s="597"/>
      <c r="J10" s="597"/>
      <c r="K10" s="597"/>
      <c r="L10" s="597"/>
      <c r="M10" s="597"/>
      <c r="N10" s="597"/>
      <c r="O10" s="597"/>
      <c r="P10" s="592">
        <v>25</v>
      </c>
      <c r="Q10" s="597"/>
      <c r="R10" s="592"/>
      <c r="S10" s="597"/>
      <c r="T10" s="592">
        <v>25</v>
      </c>
      <c r="U10" s="597"/>
      <c r="V10" s="592">
        <v>8</v>
      </c>
      <c r="W10" s="597"/>
      <c r="X10" s="598"/>
      <c r="Y10" s="597"/>
      <c r="Z10" s="592">
        <v>75</v>
      </c>
      <c r="AA10" s="592"/>
      <c r="AB10" s="604"/>
      <c r="AC10" s="601"/>
      <c r="AD10" s="602"/>
    </row>
    <row r="11" spans="2:30" s="595" customFormat="1" ht="13.5" customHeight="1">
      <c r="B11" s="1423" t="s">
        <v>577</v>
      </c>
      <c r="C11" s="1427"/>
      <c r="D11" s="596">
        <f>SUM(D13+D19)</f>
        <v>293</v>
      </c>
      <c r="E11" s="597">
        <f>SUM(E13+E19)</f>
        <v>3759.2</v>
      </c>
      <c r="F11" s="597">
        <v>281</v>
      </c>
      <c r="G11" s="597">
        <f>SUM(G13+G19)</f>
        <v>95.6</v>
      </c>
      <c r="H11" s="597">
        <f>SUM(H13+H19)</f>
        <v>3382.6</v>
      </c>
      <c r="I11" s="597">
        <f>SUM(I13+I19)</f>
        <v>2460</v>
      </c>
      <c r="J11" s="597">
        <f>SUM(J13+J19)</f>
        <v>922.6</v>
      </c>
      <c r="K11" s="597">
        <f>SUM(K13+K19)</f>
        <v>21.3</v>
      </c>
      <c r="L11" s="597">
        <v>72.7</v>
      </c>
      <c r="M11" s="597">
        <f>SUM(M13+M19)</f>
        <v>2356.6</v>
      </c>
      <c r="N11" s="597">
        <f>SUM(N13+N19)</f>
        <v>1026</v>
      </c>
      <c r="O11" s="597">
        <v>69.7</v>
      </c>
      <c r="P11" s="598">
        <f aca="true" t="shared" si="1" ref="P11:X11">SUM(P13+P19)</f>
        <v>2394</v>
      </c>
      <c r="Q11" s="597">
        <f t="shared" si="1"/>
        <v>65.9</v>
      </c>
      <c r="R11" s="598">
        <f t="shared" si="1"/>
        <v>9</v>
      </c>
      <c r="S11" s="597">
        <f t="shared" si="1"/>
        <v>0.2</v>
      </c>
      <c r="T11" s="598">
        <f t="shared" si="1"/>
        <v>2385</v>
      </c>
      <c r="U11" s="597">
        <f t="shared" si="1"/>
        <v>65.8</v>
      </c>
      <c r="V11" s="598">
        <f t="shared" si="1"/>
        <v>44</v>
      </c>
      <c r="W11" s="597">
        <f t="shared" si="1"/>
        <v>17.9</v>
      </c>
      <c r="X11" s="598">
        <f t="shared" si="1"/>
        <v>0</v>
      </c>
      <c r="Y11" s="605">
        <v>0</v>
      </c>
      <c r="Z11" s="598">
        <v>171</v>
      </c>
      <c r="AA11" s="605">
        <v>0</v>
      </c>
      <c r="AB11" s="604">
        <f>SUM(AB13+AB19)</f>
        <v>70</v>
      </c>
      <c r="AC11" s="1424" t="s">
        <v>577</v>
      </c>
      <c r="AD11" s="1426"/>
    </row>
    <row r="12" spans="2:30" s="600" customFormat="1" ht="13.5" customHeight="1">
      <c r="B12" s="601"/>
      <c r="C12" s="602"/>
      <c r="D12" s="603"/>
      <c r="E12" s="597"/>
      <c r="F12" s="597"/>
      <c r="G12" s="597"/>
      <c r="H12" s="597"/>
      <c r="I12" s="597"/>
      <c r="J12" s="597"/>
      <c r="K12" s="597"/>
      <c r="L12" s="597"/>
      <c r="M12" s="597"/>
      <c r="N12" s="597"/>
      <c r="O12" s="597"/>
      <c r="P12" s="592">
        <v>25</v>
      </c>
      <c r="Q12" s="597"/>
      <c r="R12" s="592"/>
      <c r="S12" s="597"/>
      <c r="T12" s="592">
        <v>25</v>
      </c>
      <c r="U12" s="597"/>
      <c r="V12" s="592">
        <v>8</v>
      </c>
      <c r="W12" s="597"/>
      <c r="X12" s="598"/>
      <c r="Y12" s="597"/>
      <c r="Z12" s="592">
        <v>41</v>
      </c>
      <c r="AA12" s="592"/>
      <c r="AB12" s="604"/>
      <c r="AC12" s="601"/>
      <c r="AD12" s="602"/>
    </row>
    <row r="13" spans="2:30" s="595" customFormat="1" ht="13.5" customHeight="1">
      <c r="B13" s="1423" t="s">
        <v>578</v>
      </c>
      <c r="C13" s="1425"/>
      <c r="D13" s="596">
        <f aca="true" t="shared" si="2" ref="D13:K13">SUM(D15:D17)</f>
        <v>15</v>
      </c>
      <c r="E13" s="597">
        <f t="shared" si="2"/>
        <v>971.6</v>
      </c>
      <c r="F13" s="597">
        <f t="shared" si="2"/>
        <v>65.7</v>
      </c>
      <c r="G13" s="598">
        <f t="shared" si="2"/>
        <v>0</v>
      </c>
      <c r="H13" s="597">
        <f t="shared" si="2"/>
        <v>905.9</v>
      </c>
      <c r="I13" s="597">
        <f t="shared" si="2"/>
        <v>806.7</v>
      </c>
      <c r="J13" s="597">
        <f t="shared" si="2"/>
        <v>99.2</v>
      </c>
      <c r="K13" s="598">
        <f t="shared" si="2"/>
        <v>0</v>
      </c>
      <c r="L13" s="597">
        <v>89</v>
      </c>
      <c r="M13" s="597">
        <f>SUM(M15:M17)</f>
        <v>801.5999999999999</v>
      </c>
      <c r="N13" s="597">
        <f>SUM(N15:N17)</f>
        <v>104.3</v>
      </c>
      <c r="O13" s="597">
        <v>88.5</v>
      </c>
      <c r="P13" s="598">
        <f aca="true" t="shared" si="3" ref="P13:X13">SUM(P15:P17)</f>
        <v>766</v>
      </c>
      <c r="Q13" s="597">
        <f t="shared" si="3"/>
        <v>26.5</v>
      </c>
      <c r="R13" s="598">
        <f t="shared" si="3"/>
        <v>0</v>
      </c>
      <c r="S13" s="598">
        <f t="shared" si="3"/>
        <v>0</v>
      </c>
      <c r="T13" s="598">
        <f t="shared" si="3"/>
        <v>766</v>
      </c>
      <c r="U13" s="597">
        <f t="shared" si="3"/>
        <v>26.5</v>
      </c>
      <c r="V13" s="598">
        <f t="shared" si="3"/>
        <v>27</v>
      </c>
      <c r="W13" s="597">
        <f t="shared" si="3"/>
        <v>14.1</v>
      </c>
      <c r="X13" s="598">
        <f t="shared" si="3"/>
        <v>0</v>
      </c>
      <c r="Y13" s="605">
        <v>0</v>
      </c>
      <c r="Z13" s="598">
        <v>47</v>
      </c>
      <c r="AA13" s="605">
        <v>0</v>
      </c>
      <c r="AB13" s="598">
        <f>SUM(AB15:AB17)</f>
        <v>57</v>
      </c>
      <c r="AC13" s="1423" t="s">
        <v>578</v>
      </c>
      <c r="AD13" s="1425"/>
    </row>
    <row r="14" spans="2:30" s="600" customFormat="1" ht="13.5" customHeight="1">
      <c r="B14" s="601"/>
      <c r="C14" s="602"/>
      <c r="D14" s="603"/>
      <c r="E14" s="597"/>
      <c r="F14" s="597"/>
      <c r="G14" s="597"/>
      <c r="H14" s="597"/>
      <c r="I14" s="597"/>
      <c r="J14" s="597"/>
      <c r="K14" s="597"/>
      <c r="L14" s="597"/>
      <c r="M14" s="597"/>
      <c r="N14" s="597"/>
      <c r="O14" s="597"/>
      <c r="P14" s="587">
        <v>25</v>
      </c>
      <c r="Q14" s="597"/>
      <c r="R14" s="592"/>
      <c r="S14" s="597"/>
      <c r="T14" s="587">
        <v>25</v>
      </c>
      <c r="U14" s="597"/>
      <c r="V14" s="587">
        <v>8</v>
      </c>
      <c r="W14" s="597"/>
      <c r="X14" s="598"/>
      <c r="Y14" s="597"/>
      <c r="Z14" s="587">
        <v>37</v>
      </c>
      <c r="AA14" s="592"/>
      <c r="AB14" s="604"/>
      <c r="AC14" s="601"/>
      <c r="AD14" s="602"/>
    </row>
    <row r="15" spans="2:30" ht="13.5" customHeight="1">
      <c r="B15" s="606"/>
      <c r="C15" s="607" t="s">
        <v>579</v>
      </c>
      <c r="D15" s="608">
        <v>6</v>
      </c>
      <c r="E15" s="609">
        <v>501</v>
      </c>
      <c r="F15" s="609">
        <v>26.1</v>
      </c>
      <c r="G15" s="610">
        <v>0</v>
      </c>
      <c r="H15" s="609">
        <v>474.9</v>
      </c>
      <c r="I15" s="609">
        <v>474.9</v>
      </c>
      <c r="J15" s="610">
        <v>0</v>
      </c>
      <c r="K15" s="610">
        <v>0</v>
      </c>
      <c r="L15" s="609">
        <v>100</v>
      </c>
      <c r="M15" s="609">
        <v>474.9</v>
      </c>
      <c r="N15" s="610">
        <v>0</v>
      </c>
      <c r="O15" s="609">
        <v>100</v>
      </c>
      <c r="P15" s="610">
        <v>433</v>
      </c>
      <c r="Q15" s="609">
        <v>17.5</v>
      </c>
      <c r="R15" s="610">
        <v>0</v>
      </c>
      <c r="S15" s="610">
        <v>0</v>
      </c>
      <c r="T15" s="610">
        <v>433</v>
      </c>
      <c r="U15" s="609">
        <v>17.5</v>
      </c>
      <c r="V15" s="610">
        <v>17</v>
      </c>
      <c r="W15" s="609">
        <v>10</v>
      </c>
      <c r="X15" s="610">
        <v>0</v>
      </c>
      <c r="Y15" s="605">
        <v>0</v>
      </c>
      <c r="Z15" s="610">
        <v>37</v>
      </c>
      <c r="AA15" s="605">
        <v>0</v>
      </c>
      <c r="AB15" s="611">
        <v>51</v>
      </c>
      <c r="AC15" s="606"/>
      <c r="AD15" s="607" t="s">
        <v>579</v>
      </c>
    </row>
    <row r="16" spans="2:30" s="581" customFormat="1" ht="13.5" customHeight="1">
      <c r="B16" s="582"/>
      <c r="C16" s="583"/>
      <c r="D16" s="612"/>
      <c r="E16" s="609"/>
      <c r="F16" s="609"/>
      <c r="G16" s="609"/>
      <c r="H16" s="609"/>
      <c r="I16" s="609"/>
      <c r="J16" s="609"/>
      <c r="K16" s="609"/>
      <c r="L16" s="609"/>
      <c r="M16" s="609"/>
      <c r="N16" s="609"/>
      <c r="O16" s="609"/>
      <c r="P16" s="587"/>
      <c r="Q16" s="609"/>
      <c r="R16" s="587"/>
      <c r="S16" s="609"/>
      <c r="T16" s="587"/>
      <c r="U16" s="609"/>
      <c r="V16" s="587"/>
      <c r="W16" s="609"/>
      <c r="X16" s="610"/>
      <c r="Y16" s="609"/>
      <c r="Z16" s="587">
        <v>4</v>
      </c>
      <c r="AA16" s="587"/>
      <c r="AB16" s="611"/>
      <c r="AC16" s="582"/>
      <c r="AD16" s="583"/>
    </row>
    <row r="17" spans="2:30" ht="13.5" customHeight="1">
      <c r="B17" s="606"/>
      <c r="C17" s="607" t="s">
        <v>580</v>
      </c>
      <c r="D17" s="608">
        <v>9</v>
      </c>
      <c r="E17" s="609">
        <v>470.6</v>
      </c>
      <c r="F17" s="609">
        <v>39.6</v>
      </c>
      <c r="G17" s="610">
        <v>0</v>
      </c>
      <c r="H17" s="609">
        <v>431</v>
      </c>
      <c r="I17" s="609">
        <v>331.8</v>
      </c>
      <c r="J17" s="609">
        <v>99.2</v>
      </c>
      <c r="K17" s="610">
        <v>0</v>
      </c>
      <c r="L17" s="609">
        <v>77</v>
      </c>
      <c r="M17" s="609">
        <v>326.7</v>
      </c>
      <c r="N17" s="609">
        <v>104.3</v>
      </c>
      <c r="O17" s="609">
        <v>75.8</v>
      </c>
      <c r="P17" s="610">
        <v>333</v>
      </c>
      <c r="Q17" s="609">
        <v>9</v>
      </c>
      <c r="R17" s="610">
        <v>0</v>
      </c>
      <c r="S17" s="610">
        <v>0</v>
      </c>
      <c r="T17" s="610">
        <v>333</v>
      </c>
      <c r="U17" s="609">
        <v>9</v>
      </c>
      <c r="V17" s="610">
        <v>10</v>
      </c>
      <c r="W17" s="609">
        <v>4.1</v>
      </c>
      <c r="X17" s="610">
        <v>0</v>
      </c>
      <c r="Y17" s="605">
        <v>0</v>
      </c>
      <c r="Z17" s="610">
        <v>10</v>
      </c>
      <c r="AA17" s="605">
        <v>0</v>
      </c>
      <c r="AB17" s="611">
        <v>6</v>
      </c>
      <c r="AC17" s="606"/>
      <c r="AD17" s="607" t="s">
        <v>580</v>
      </c>
    </row>
    <row r="18" spans="2:30" s="581" customFormat="1" ht="13.5" customHeight="1">
      <c r="B18" s="582"/>
      <c r="C18" s="583"/>
      <c r="D18" s="612"/>
      <c r="E18" s="609"/>
      <c r="F18" s="609"/>
      <c r="G18" s="609"/>
      <c r="H18" s="609"/>
      <c r="I18" s="609"/>
      <c r="J18" s="609"/>
      <c r="K18" s="609"/>
      <c r="L18" s="609"/>
      <c r="M18" s="609"/>
      <c r="N18" s="609"/>
      <c r="O18" s="609"/>
      <c r="P18" s="587"/>
      <c r="Q18" s="609"/>
      <c r="R18" s="587"/>
      <c r="S18" s="609"/>
      <c r="T18" s="587"/>
      <c r="U18" s="609"/>
      <c r="V18" s="587"/>
      <c r="W18" s="609"/>
      <c r="X18" s="610"/>
      <c r="Y18" s="609"/>
      <c r="Z18" s="592">
        <v>34</v>
      </c>
      <c r="AA18" s="587"/>
      <c r="AB18" s="611"/>
      <c r="AC18" s="582"/>
      <c r="AD18" s="583"/>
    </row>
    <row r="19" spans="2:30" s="595" customFormat="1" ht="13.5" customHeight="1">
      <c r="B19" s="1423" t="s">
        <v>581</v>
      </c>
      <c r="C19" s="1425"/>
      <c r="D19" s="596">
        <f>SUM(D21:D23)</f>
        <v>278</v>
      </c>
      <c r="E19" s="597">
        <f>SUM(E21:E23)</f>
        <v>2787.6</v>
      </c>
      <c r="F19" s="597">
        <v>215.3</v>
      </c>
      <c r="G19" s="597">
        <v>95.6</v>
      </c>
      <c r="H19" s="597">
        <f>SUM(H21:H23)</f>
        <v>2476.7</v>
      </c>
      <c r="I19" s="597">
        <f>SUM(I21:I23)</f>
        <v>1653.3000000000002</v>
      </c>
      <c r="J19" s="597">
        <f>SUM(J21:J23)</f>
        <v>823.4</v>
      </c>
      <c r="K19" s="597">
        <v>21.3</v>
      </c>
      <c r="L19" s="597">
        <v>66.8</v>
      </c>
      <c r="M19" s="597">
        <f>SUM(M21:M23)</f>
        <v>1555</v>
      </c>
      <c r="N19" s="597">
        <f>SUM(N21:N23)</f>
        <v>921.6999999999999</v>
      </c>
      <c r="O19" s="597">
        <v>62.8</v>
      </c>
      <c r="P19" s="598">
        <f aca="true" t="shared" si="4" ref="P19:V19">SUM(P21:P23)</f>
        <v>1628</v>
      </c>
      <c r="Q19" s="597">
        <f t="shared" si="4"/>
        <v>39.4</v>
      </c>
      <c r="R19" s="598">
        <f t="shared" si="4"/>
        <v>9</v>
      </c>
      <c r="S19" s="597">
        <f t="shared" si="4"/>
        <v>0.2</v>
      </c>
      <c r="T19" s="598">
        <f t="shared" si="4"/>
        <v>1619</v>
      </c>
      <c r="U19" s="597">
        <f t="shared" si="4"/>
        <v>39.3</v>
      </c>
      <c r="V19" s="598">
        <f t="shared" si="4"/>
        <v>17</v>
      </c>
      <c r="W19" s="597">
        <v>3.8</v>
      </c>
      <c r="X19" s="598">
        <f>SUM(X21:X23)</f>
        <v>0</v>
      </c>
      <c r="Y19" s="605">
        <v>0</v>
      </c>
      <c r="Z19" s="598">
        <v>124</v>
      </c>
      <c r="AA19" s="605">
        <v>0</v>
      </c>
      <c r="AB19" s="598">
        <f>SUM(AB21:AB23)</f>
        <v>13</v>
      </c>
      <c r="AC19" s="1423" t="s">
        <v>581</v>
      </c>
      <c r="AD19" s="1425"/>
    </row>
    <row r="20" spans="2:30" s="600" customFormat="1" ht="13.5" customHeight="1">
      <c r="B20" s="601"/>
      <c r="C20" s="602"/>
      <c r="D20" s="603"/>
      <c r="E20" s="597"/>
      <c r="F20" s="597"/>
      <c r="G20" s="597"/>
      <c r="H20" s="597"/>
      <c r="I20" s="597"/>
      <c r="J20" s="597"/>
      <c r="K20" s="597"/>
      <c r="L20" s="597"/>
      <c r="M20" s="597"/>
      <c r="N20" s="597"/>
      <c r="O20" s="597"/>
      <c r="P20" s="592"/>
      <c r="Q20" s="597"/>
      <c r="R20" s="592"/>
      <c r="S20" s="597"/>
      <c r="T20" s="592"/>
      <c r="U20" s="597"/>
      <c r="V20" s="592"/>
      <c r="W20" s="597"/>
      <c r="X20" s="598"/>
      <c r="Y20" s="597"/>
      <c r="Z20" s="587">
        <v>15</v>
      </c>
      <c r="AA20" s="592"/>
      <c r="AB20" s="604"/>
      <c r="AC20" s="601"/>
      <c r="AD20" s="602"/>
    </row>
    <row r="21" spans="2:30" ht="13.5" customHeight="1">
      <c r="B21" s="606"/>
      <c r="C21" s="607" t="s">
        <v>582</v>
      </c>
      <c r="D21" s="608">
        <v>43</v>
      </c>
      <c r="E21" s="609">
        <v>990.6</v>
      </c>
      <c r="F21" s="609">
        <v>48.4</v>
      </c>
      <c r="G21" s="609">
        <v>16.7</v>
      </c>
      <c r="H21" s="609">
        <v>925.5</v>
      </c>
      <c r="I21" s="609">
        <v>698.1</v>
      </c>
      <c r="J21" s="609">
        <v>227.4</v>
      </c>
      <c r="K21" s="609">
        <v>2.1</v>
      </c>
      <c r="L21" s="609">
        <v>75.4</v>
      </c>
      <c r="M21" s="609">
        <v>674.6</v>
      </c>
      <c r="N21" s="609">
        <v>250.9</v>
      </c>
      <c r="O21" s="609">
        <v>72.9</v>
      </c>
      <c r="P21" s="610">
        <v>635</v>
      </c>
      <c r="Q21" s="609">
        <v>16.9</v>
      </c>
      <c r="R21" s="610">
        <v>4</v>
      </c>
      <c r="S21" s="609">
        <v>0.1</v>
      </c>
      <c r="T21" s="610">
        <v>631</v>
      </c>
      <c r="U21" s="609">
        <v>16.8</v>
      </c>
      <c r="V21" s="610">
        <v>8</v>
      </c>
      <c r="W21" s="609">
        <v>1.7</v>
      </c>
      <c r="X21" s="610">
        <v>0</v>
      </c>
      <c r="Y21" s="605">
        <v>0</v>
      </c>
      <c r="Z21" s="610">
        <v>34</v>
      </c>
      <c r="AA21" s="605">
        <v>0</v>
      </c>
      <c r="AB21" s="611">
        <v>6</v>
      </c>
      <c r="AC21" s="606"/>
      <c r="AD21" s="607" t="s">
        <v>582</v>
      </c>
    </row>
    <row r="22" spans="2:30" s="581" customFormat="1" ht="13.5" customHeight="1">
      <c r="B22" s="582"/>
      <c r="C22" s="583"/>
      <c r="D22" s="612"/>
      <c r="E22" s="609"/>
      <c r="F22" s="609"/>
      <c r="G22" s="609"/>
      <c r="H22" s="609"/>
      <c r="I22" s="609"/>
      <c r="J22" s="609"/>
      <c r="K22" s="609"/>
      <c r="L22" s="609"/>
      <c r="M22" s="609"/>
      <c r="N22" s="609"/>
      <c r="O22" s="609"/>
      <c r="P22" s="587"/>
      <c r="Q22" s="609"/>
      <c r="R22" s="587"/>
      <c r="S22" s="609"/>
      <c r="T22" s="587"/>
      <c r="U22" s="609"/>
      <c r="V22" s="610"/>
      <c r="W22" s="609"/>
      <c r="X22" s="610"/>
      <c r="Y22" s="609"/>
      <c r="Z22" s="587">
        <v>19</v>
      </c>
      <c r="AA22" s="587"/>
      <c r="AB22" s="611"/>
      <c r="AC22" s="582"/>
      <c r="AD22" s="583"/>
    </row>
    <row r="23" spans="2:30" ht="13.5" customHeight="1">
      <c r="B23" s="606"/>
      <c r="C23" s="607" t="s">
        <v>583</v>
      </c>
      <c r="D23" s="608">
        <v>235</v>
      </c>
      <c r="E23" s="609">
        <v>1797</v>
      </c>
      <c r="F23" s="609">
        <v>166.8</v>
      </c>
      <c r="G23" s="609">
        <v>79</v>
      </c>
      <c r="H23" s="609">
        <v>1551.2</v>
      </c>
      <c r="I23" s="609">
        <v>955.2</v>
      </c>
      <c r="J23" s="609">
        <v>596</v>
      </c>
      <c r="K23" s="609">
        <v>19.1</v>
      </c>
      <c r="L23" s="609">
        <v>61.5</v>
      </c>
      <c r="M23" s="609">
        <v>880.4</v>
      </c>
      <c r="N23" s="609">
        <v>670.8</v>
      </c>
      <c r="O23" s="609">
        <v>56.8</v>
      </c>
      <c r="P23" s="610">
        <v>993</v>
      </c>
      <c r="Q23" s="609">
        <v>22.5</v>
      </c>
      <c r="R23" s="610">
        <v>5</v>
      </c>
      <c r="S23" s="609">
        <v>0.1</v>
      </c>
      <c r="T23" s="610">
        <v>988</v>
      </c>
      <c r="U23" s="609">
        <v>22.5</v>
      </c>
      <c r="V23" s="610">
        <v>9</v>
      </c>
      <c r="W23" s="609">
        <v>2</v>
      </c>
      <c r="X23" s="610">
        <v>0</v>
      </c>
      <c r="Y23" s="605">
        <v>0</v>
      </c>
      <c r="Z23" s="610">
        <v>90</v>
      </c>
      <c r="AA23" s="605">
        <v>0</v>
      </c>
      <c r="AB23" s="611">
        <v>7</v>
      </c>
      <c r="AC23" s="606"/>
      <c r="AD23" s="607" t="s">
        <v>583</v>
      </c>
    </row>
    <row r="24" spans="2:30" s="581" customFormat="1" ht="13.5" customHeight="1">
      <c r="B24" s="582"/>
      <c r="C24" s="583"/>
      <c r="D24" s="612"/>
      <c r="E24" s="609"/>
      <c r="F24" s="609"/>
      <c r="G24" s="609"/>
      <c r="H24" s="609"/>
      <c r="I24" s="609"/>
      <c r="J24" s="609"/>
      <c r="K24" s="609"/>
      <c r="L24" s="609"/>
      <c r="M24" s="609"/>
      <c r="N24" s="609"/>
      <c r="O24" s="609"/>
      <c r="P24" s="587"/>
      <c r="Q24" s="609"/>
      <c r="R24" s="587"/>
      <c r="S24" s="609"/>
      <c r="T24" s="587"/>
      <c r="U24" s="609"/>
      <c r="V24" s="610"/>
      <c r="W24" s="609"/>
      <c r="X24" s="610"/>
      <c r="Y24" s="609"/>
      <c r="Z24" s="592">
        <v>43</v>
      </c>
      <c r="AA24" s="587"/>
      <c r="AB24" s="611"/>
      <c r="AC24" s="582"/>
      <c r="AD24" s="583"/>
    </row>
    <row r="25" spans="2:30" s="595" customFormat="1" ht="13.5" customHeight="1">
      <c r="B25" s="1423" t="s">
        <v>584</v>
      </c>
      <c r="C25" s="1424"/>
      <c r="D25" s="596">
        <f>SUM(D27+D33)</f>
        <v>15508</v>
      </c>
      <c r="E25" s="597">
        <v>9916.6</v>
      </c>
      <c r="F25" s="597">
        <v>163.6</v>
      </c>
      <c r="G25" s="597">
        <f>SUM(G27+G33)</f>
        <v>55.8</v>
      </c>
      <c r="H25" s="597">
        <f>SUM(H27+H33)</f>
        <v>9695.8</v>
      </c>
      <c r="I25" s="597">
        <f>SUM(I27+I33)</f>
        <v>3231.6</v>
      </c>
      <c r="J25" s="597">
        <f>SUM(J27+J33)</f>
        <v>6464.200000000001</v>
      </c>
      <c r="K25" s="597">
        <f>SUM(K27+K33)</f>
        <v>980</v>
      </c>
      <c r="L25" s="597">
        <v>33.3</v>
      </c>
      <c r="M25" s="597">
        <f>SUM(M27+M33)</f>
        <v>4168.5</v>
      </c>
      <c r="N25" s="597">
        <v>5527.4</v>
      </c>
      <c r="O25" s="597">
        <v>43</v>
      </c>
      <c r="P25" s="598">
        <f>SUM(P27+P33)</f>
        <v>4901</v>
      </c>
      <c r="Q25" s="597">
        <v>52.2</v>
      </c>
      <c r="R25" s="598">
        <f>SUM(R27+R33)</f>
        <v>615</v>
      </c>
      <c r="S25" s="597">
        <f>SUM(S27+S33)</f>
        <v>8.6</v>
      </c>
      <c r="T25" s="598">
        <f>SUM(T27+T33)</f>
        <v>4286</v>
      </c>
      <c r="U25" s="597">
        <f>SUM(U27+U33)</f>
        <v>43.6</v>
      </c>
      <c r="V25" s="598">
        <f>SUM(V27+V33)</f>
        <v>17</v>
      </c>
      <c r="W25" s="597">
        <v>1.3</v>
      </c>
      <c r="X25" s="598">
        <f>SUM(X27+X33)</f>
        <v>11</v>
      </c>
      <c r="Y25" s="597">
        <f>SUM(Y27+Y33)</f>
        <v>1.5</v>
      </c>
      <c r="Z25" s="598">
        <f>SUM(Z27+Z33)</f>
        <v>379</v>
      </c>
      <c r="AA25" s="605">
        <v>0</v>
      </c>
      <c r="AB25" s="604">
        <f>SUM(AB27+AB33)</f>
        <v>3</v>
      </c>
      <c r="AC25" s="1424" t="s">
        <v>584</v>
      </c>
      <c r="AD25" s="1425"/>
    </row>
    <row r="26" spans="2:30" s="600" customFormat="1" ht="13.5" customHeight="1">
      <c r="B26" s="601"/>
      <c r="C26" s="602"/>
      <c r="D26" s="603"/>
      <c r="E26" s="597"/>
      <c r="F26" s="597"/>
      <c r="G26" s="597"/>
      <c r="H26" s="597"/>
      <c r="I26" s="597"/>
      <c r="J26" s="597"/>
      <c r="K26" s="597"/>
      <c r="L26" s="597"/>
      <c r="M26" s="597"/>
      <c r="N26" s="597"/>
      <c r="O26" s="597"/>
      <c r="P26" s="592"/>
      <c r="Q26" s="597"/>
      <c r="R26" s="610"/>
      <c r="S26" s="597"/>
      <c r="T26" s="592"/>
      <c r="U26" s="597"/>
      <c r="V26" s="598"/>
      <c r="W26" s="597"/>
      <c r="X26" s="598"/>
      <c r="Y26" s="597"/>
      <c r="Z26" s="587">
        <v>22</v>
      </c>
      <c r="AA26" s="592"/>
      <c r="AB26" s="604"/>
      <c r="AC26" s="601"/>
      <c r="AD26" s="602"/>
    </row>
    <row r="27" spans="2:30" ht="13.5" customHeight="1">
      <c r="B27" s="606"/>
      <c r="C27" s="613" t="s">
        <v>585</v>
      </c>
      <c r="D27" s="608">
        <f>SUM(D29:D31)</f>
        <v>2234</v>
      </c>
      <c r="E27" s="609">
        <f>SUM(E29:E31)</f>
        <v>3266.1000000000004</v>
      </c>
      <c r="F27" s="609">
        <v>23.3</v>
      </c>
      <c r="G27" s="609">
        <v>30.3</v>
      </c>
      <c r="H27" s="609">
        <f>SUM(H29:H31)</f>
        <v>3212</v>
      </c>
      <c r="I27" s="609">
        <v>1688.1</v>
      </c>
      <c r="J27" s="609">
        <f>SUM(J29:J31)</f>
        <v>1523.9</v>
      </c>
      <c r="K27" s="609">
        <f>SUM(K29:K31)</f>
        <v>91.8</v>
      </c>
      <c r="L27" s="609">
        <v>52.6</v>
      </c>
      <c r="M27" s="609">
        <f>SUM(M29:M31)</f>
        <v>1928.7</v>
      </c>
      <c r="N27" s="609">
        <f>SUM(N29:N31)</f>
        <v>1283.3000000000002</v>
      </c>
      <c r="O27" s="609">
        <v>60</v>
      </c>
      <c r="P27" s="610">
        <v>1919</v>
      </c>
      <c r="Q27" s="609">
        <f>SUM(Q29:Q31)</f>
        <v>26.299999999999997</v>
      </c>
      <c r="R27" s="610">
        <f>SUM(R29:R31)</f>
        <v>103</v>
      </c>
      <c r="S27" s="609">
        <v>2.3</v>
      </c>
      <c r="T27" s="610">
        <f aca="true" t="shared" si="5" ref="T27:Y27">SUM(T29:T31)</f>
        <v>1816</v>
      </c>
      <c r="U27" s="609">
        <f t="shared" si="5"/>
        <v>24.1</v>
      </c>
      <c r="V27" s="610">
        <f t="shared" si="5"/>
        <v>11</v>
      </c>
      <c r="W27" s="609">
        <f t="shared" si="5"/>
        <v>1.1</v>
      </c>
      <c r="X27" s="610">
        <f t="shared" si="5"/>
        <v>3</v>
      </c>
      <c r="Y27" s="609">
        <f t="shared" si="5"/>
        <v>0.4</v>
      </c>
      <c r="Z27" s="610">
        <v>182</v>
      </c>
      <c r="AA27" s="605">
        <v>0</v>
      </c>
      <c r="AB27" s="611">
        <f>SUM(AB29:AB31)</f>
        <v>3</v>
      </c>
      <c r="AC27" s="613"/>
      <c r="AD27" s="607" t="s">
        <v>585</v>
      </c>
    </row>
    <row r="28" spans="2:30" s="581" customFormat="1" ht="13.5" customHeight="1">
      <c r="B28" s="582"/>
      <c r="C28" s="583"/>
      <c r="D28" s="612"/>
      <c r="E28" s="609"/>
      <c r="F28" s="609"/>
      <c r="G28" s="609"/>
      <c r="H28" s="567"/>
      <c r="I28" s="609"/>
      <c r="J28" s="609"/>
      <c r="K28" s="609"/>
      <c r="L28" s="609"/>
      <c r="M28" s="609"/>
      <c r="N28" s="609"/>
      <c r="O28" s="609"/>
      <c r="P28" s="587"/>
      <c r="Q28" s="609"/>
      <c r="R28" s="587"/>
      <c r="S28" s="609"/>
      <c r="T28" s="587"/>
      <c r="U28" s="609"/>
      <c r="V28" s="610"/>
      <c r="W28" s="609"/>
      <c r="X28" s="610"/>
      <c r="Y28" s="609"/>
      <c r="Z28" s="587">
        <v>17</v>
      </c>
      <c r="AA28" s="587"/>
      <c r="AB28" s="611"/>
      <c r="AC28" s="582"/>
      <c r="AD28" s="583"/>
    </row>
    <row r="29" spans="2:30" ht="13.5" customHeight="1">
      <c r="B29" s="606"/>
      <c r="C29" s="607" t="s">
        <v>586</v>
      </c>
      <c r="D29" s="608">
        <v>1087</v>
      </c>
      <c r="E29" s="609">
        <v>1706.2</v>
      </c>
      <c r="F29" s="609">
        <v>11.1</v>
      </c>
      <c r="G29" s="609">
        <v>24.6</v>
      </c>
      <c r="H29" s="609">
        <v>1670</v>
      </c>
      <c r="I29" s="609">
        <v>999.7</v>
      </c>
      <c r="J29" s="609">
        <v>670.4</v>
      </c>
      <c r="K29" s="609">
        <v>26.7</v>
      </c>
      <c r="L29" s="609">
        <v>59.9</v>
      </c>
      <c r="M29" s="609">
        <v>1141.9</v>
      </c>
      <c r="N29" s="609">
        <v>528.1</v>
      </c>
      <c r="O29" s="609">
        <v>68.4</v>
      </c>
      <c r="P29" s="610">
        <v>1040</v>
      </c>
      <c r="Q29" s="609">
        <v>15.6</v>
      </c>
      <c r="R29" s="610">
        <v>57</v>
      </c>
      <c r="S29" s="609">
        <v>1.3</v>
      </c>
      <c r="T29" s="610">
        <v>983</v>
      </c>
      <c r="U29" s="609">
        <v>14.3</v>
      </c>
      <c r="V29" s="610">
        <v>10</v>
      </c>
      <c r="W29" s="609">
        <v>0.9</v>
      </c>
      <c r="X29" s="610">
        <v>3</v>
      </c>
      <c r="Y29" s="609">
        <v>0.4</v>
      </c>
      <c r="Z29" s="610">
        <v>115</v>
      </c>
      <c r="AA29" s="605">
        <v>0</v>
      </c>
      <c r="AB29" s="611">
        <v>2</v>
      </c>
      <c r="AC29" s="606"/>
      <c r="AD29" s="607" t="s">
        <v>586</v>
      </c>
    </row>
    <row r="30" spans="2:30" s="581" customFormat="1" ht="13.5" customHeight="1">
      <c r="B30" s="582"/>
      <c r="C30" s="583"/>
      <c r="D30" s="612"/>
      <c r="E30" s="609"/>
      <c r="F30" s="609"/>
      <c r="G30" s="609"/>
      <c r="H30" s="609"/>
      <c r="I30" s="609"/>
      <c r="J30" s="609"/>
      <c r="K30" s="609"/>
      <c r="L30" s="609"/>
      <c r="M30" s="609"/>
      <c r="N30" s="609"/>
      <c r="O30" s="609"/>
      <c r="P30" s="587"/>
      <c r="Q30" s="609"/>
      <c r="R30" s="587"/>
      <c r="S30" s="609"/>
      <c r="T30" s="587"/>
      <c r="U30" s="609"/>
      <c r="V30" s="610"/>
      <c r="W30" s="609"/>
      <c r="X30" s="610"/>
      <c r="Y30" s="609"/>
      <c r="Z30" s="587">
        <v>5</v>
      </c>
      <c r="AA30" s="587"/>
      <c r="AB30" s="611"/>
      <c r="AC30" s="582"/>
      <c r="AD30" s="583"/>
    </row>
    <row r="31" spans="2:30" ht="13.5" customHeight="1">
      <c r="B31" s="606"/>
      <c r="C31" s="607" t="s">
        <v>587</v>
      </c>
      <c r="D31" s="608">
        <v>1147</v>
      </c>
      <c r="E31" s="609">
        <v>1559.9</v>
      </c>
      <c r="F31" s="609">
        <v>12.3</v>
      </c>
      <c r="G31" s="609">
        <v>5.6</v>
      </c>
      <c r="H31" s="609">
        <v>1542</v>
      </c>
      <c r="I31" s="609">
        <v>688.5</v>
      </c>
      <c r="J31" s="609">
        <v>853.5</v>
      </c>
      <c r="K31" s="609">
        <v>65.1</v>
      </c>
      <c r="L31" s="609">
        <v>44.6</v>
      </c>
      <c r="M31" s="609">
        <v>786.8</v>
      </c>
      <c r="N31" s="609">
        <v>755.2</v>
      </c>
      <c r="O31" s="609">
        <v>51</v>
      </c>
      <c r="P31" s="610">
        <v>879</v>
      </c>
      <c r="Q31" s="609">
        <v>10.7</v>
      </c>
      <c r="R31" s="610">
        <v>46</v>
      </c>
      <c r="S31" s="609">
        <v>0.9</v>
      </c>
      <c r="T31" s="610">
        <v>833</v>
      </c>
      <c r="U31" s="609">
        <v>9.8</v>
      </c>
      <c r="V31" s="610">
        <v>1</v>
      </c>
      <c r="W31" s="609">
        <v>0.2</v>
      </c>
      <c r="X31" s="610">
        <v>0</v>
      </c>
      <c r="Y31" s="605">
        <v>0</v>
      </c>
      <c r="Z31" s="610">
        <v>67</v>
      </c>
      <c r="AA31" s="605">
        <v>0</v>
      </c>
      <c r="AB31" s="611">
        <v>1</v>
      </c>
      <c r="AC31" s="606"/>
      <c r="AD31" s="607" t="s">
        <v>587</v>
      </c>
    </row>
    <row r="32" spans="2:30" s="581" customFormat="1" ht="13.5" customHeight="1">
      <c r="B32" s="582"/>
      <c r="C32" s="583"/>
      <c r="D32" s="612"/>
      <c r="E32" s="609"/>
      <c r="F32" s="609"/>
      <c r="G32" s="609"/>
      <c r="H32" s="609"/>
      <c r="I32" s="609"/>
      <c r="J32" s="609"/>
      <c r="K32" s="609"/>
      <c r="L32" s="609"/>
      <c r="M32" s="609"/>
      <c r="N32" s="609"/>
      <c r="O32" s="609"/>
      <c r="P32" s="587"/>
      <c r="Q32" s="609"/>
      <c r="R32" s="587"/>
      <c r="S32" s="609"/>
      <c r="T32" s="587"/>
      <c r="U32" s="609"/>
      <c r="V32" s="610"/>
      <c r="W32" s="609"/>
      <c r="X32" s="610"/>
      <c r="Y32" s="609"/>
      <c r="Z32" s="587">
        <v>21</v>
      </c>
      <c r="AA32" s="587"/>
      <c r="AB32" s="611"/>
      <c r="AC32" s="582"/>
      <c r="AD32" s="583"/>
    </row>
    <row r="33" spans="2:30" ht="13.5" customHeight="1">
      <c r="B33" s="614"/>
      <c r="C33" s="615" t="s">
        <v>1566</v>
      </c>
      <c r="D33" s="616">
        <v>13274</v>
      </c>
      <c r="E33" s="617">
        <v>6650.6</v>
      </c>
      <c r="F33" s="617">
        <v>140.2</v>
      </c>
      <c r="G33" s="617">
        <v>25.5</v>
      </c>
      <c r="H33" s="617">
        <v>6483.8</v>
      </c>
      <c r="I33" s="617">
        <v>1543.5</v>
      </c>
      <c r="J33" s="617">
        <v>4940.3</v>
      </c>
      <c r="K33" s="617">
        <v>888.2</v>
      </c>
      <c r="L33" s="617">
        <v>23.8</v>
      </c>
      <c r="M33" s="617">
        <v>2239.8</v>
      </c>
      <c r="N33" s="617">
        <v>4244</v>
      </c>
      <c r="O33" s="617">
        <v>34.5</v>
      </c>
      <c r="P33" s="618">
        <v>2982</v>
      </c>
      <c r="Q33" s="617">
        <v>25.8</v>
      </c>
      <c r="R33" s="618">
        <v>512</v>
      </c>
      <c r="S33" s="617">
        <v>6.3</v>
      </c>
      <c r="T33" s="618">
        <v>2470</v>
      </c>
      <c r="U33" s="617">
        <v>19.5</v>
      </c>
      <c r="V33" s="618">
        <v>6</v>
      </c>
      <c r="W33" s="617">
        <v>0.3</v>
      </c>
      <c r="X33" s="618">
        <v>8</v>
      </c>
      <c r="Y33" s="617">
        <v>1.1</v>
      </c>
      <c r="Z33" s="618">
        <v>197</v>
      </c>
      <c r="AA33" s="619">
        <v>0</v>
      </c>
      <c r="AB33" s="620">
        <v>0</v>
      </c>
      <c r="AC33" s="614"/>
      <c r="AD33" s="615" t="s">
        <v>1566</v>
      </c>
    </row>
    <row r="34" ht="12">
      <c r="B34" s="565" t="s">
        <v>588</v>
      </c>
    </row>
    <row r="35" ht="12">
      <c r="B35" s="565" t="s">
        <v>105</v>
      </c>
    </row>
  </sheetData>
  <mergeCells count="40">
    <mergeCell ref="B25:C25"/>
    <mergeCell ref="AC9:AD9"/>
    <mergeCell ref="AC11:AD11"/>
    <mergeCell ref="AC13:AD13"/>
    <mergeCell ref="AC19:AD19"/>
    <mergeCell ref="AC25:AD25"/>
    <mergeCell ref="B9:C9"/>
    <mergeCell ref="B11:C11"/>
    <mergeCell ref="B13:C13"/>
    <mergeCell ref="B19:C19"/>
    <mergeCell ref="D4:D7"/>
    <mergeCell ref="E4:E7"/>
    <mergeCell ref="F4:F7"/>
    <mergeCell ref="G4:G7"/>
    <mergeCell ref="M5:O5"/>
    <mergeCell ref="H4:H7"/>
    <mergeCell ref="I6:I7"/>
    <mergeCell ref="J6:J7"/>
    <mergeCell ref="L6:L7"/>
    <mergeCell ref="I5:L5"/>
    <mergeCell ref="P6:P7"/>
    <mergeCell ref="Q6:Q7"/>
    <mergeCell ref="R6:U6"/>
    <mergeCell ref="M6:M7"/>
    <mergeCell ref="N6:N7"/>
    <mergeCell ref="O6:O7"/>
    <mergeCell ref="V6:V7"/>
    <mergeCell ref="W6:W7"/>
    <mergeCell ref="X6:X7"/>
    <mergeCell ref="Y6:Y7"/>
    <mergeCell ref="B4:C7"/>
    <mergeCell ref="AC4:AD7"/>
    <mergeCell ref="Z6:Z7"/>
    <mergeCell ref="Z4:AA5"/>
    <mergeCell ref="AA6:AA7"/>
    <mergeCell ref="X4:Y5"/>
    <mergeCell ref="I4:W4"/>
    <mergeCell ref="AB4:AB7"/>
    <mergeCell ref="P5:U5"/>
    <mergeCell ref="V5:W5"/>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B1:L21"/>
  <sheetViews>
    <sheetView workbookViewId="0" topLeftCell="A1">
      <selection activeCell="A1" sqref="A1"/>
    </sheetView>
  </sheetViews>
  <sheetFormatPr defaultColWidth="9.00390625" defaultRowHeight="13.5"/>
  <cols>
    <col min="1" max="1" width="6.25390625" style="108" customWidth="1"/>
    <col min="2" max="3" width="3.625" style="108" customWidth="1"/>
    <col min="4" max="4" width="14.625" style="108" customWidth="1"/>
    <col min="5" max="7" width="13.125" style="108" customWidth="1"/>
    <col min="8" max="8" width="3.375" style="108" customWidth="1"/>
    <col min="9" max="9" width="17.75390625" style="108" customWidth="1"/>
    <col min="10" max="12" width="13.125" style="108" customWidth="1"/>
    <col min="13" max="16384" width="9.00390625" style="108" customWidth="1"/>
  </cols>
  <sheetData>
    <row r="1" ht="14.25">
      <c r="B1" s="621" t="s">
        <v>131</v>
      </c>
    </row>
    <row r="2" spans="9:12" ht="12.75" thickBot="1">
      <c r="I2" s="113"/>
      <c r="J2" s="113"/>
      <c r="L2" s="113" t="s">
        <v>107</v>
      </c>
    </row>
    <row r="3" spans="2:12" ht="24" customHeight="1" thickTop="1">
      <c r="B3" s="1434" t="s">
        <v>108</v>
      </c>
      <c r="C3" s="1435"/>
      <c r="D3" s="1436"/>
      <c r="E3" s="21" t="s">
        <v>109</v>
      </c>
      <c r="F3" s="21">
        <v>55</v>
      </c>
      <c r="G3" s="622">
        <v>56</v>
      </c>
      <c r="H3" s="1437" t="s">
        <v>108</v>
      </c>
      <c r="I3" s="1436"/>
      <c r="J3" s="21">
        <v>54</v>
      </c>
      <c r="K3" s="21">
        <v>55</v>
      </c>
      <c r="L3" s="21">
        <v>56</v>
      </c>
    </row>
    <row r="4" spans="2:12" ht="16.5" customHeight="1">
      <c r="B4" s="1438"/>
      <c r="C4" s="1439"/>
      <c r="D4" s="1440"/>
      <c r="E4" s="623"/>
      <c r="F4" s="624"/>
      <c r="G4" s="625"/>
      <c r="H4" s="33"/>
      <c r="I4" s="626"/>
      <c r="J4" s="623"/>
      <c r="K4" s="624"/>
      <c r="L4" s="627"/>
    </row>
    <row r="5" spans="2:12" s="147" customFormat="1" ht="15" customHeight="1">
      <c r="B5" s="1297" t="s">
        <v>1557</v>
      </c>
      <c r="C5" s="1432"/>
      <c r="D5" s="1433"/>
      <c r="E5" s="628">
        <f>E7+J5</f>
        <v>3606661</v>
      </c>
      <c r="F5" s="629">
        <f>F7+K5</f>
        <v>3598314</v>
      </c>
      <c r="G5" s="630">
        <f>SUM(G7,L5)</f>
        <v>3584088</v>
      </c>
      <c r="H5" s="1441" t="s">
        <v>110</v>
      </c>
      <c r="I5" s="1433"/>
      <c r="J5" s="628">
        <f>SUM(J8:J18)</f>
        <v>1016695</v>
      </c>
      <c r="K5" s="629">
        <f>SUM(K8:K18)</f>
        <v>1019382</v>
      </c>
      <c r="L5" s="631">
        <f>SUM(L8:L18)</f>
        <v>1056584</v>
      </c>
    </row>
    <row r="6" spans="2:12" s="632" customFormat="1" ht="15" customHeight="1">
      <c r="B6" s="1307"/>
      <c r="C6" s="1308"/>
      <c r="D6" s="1309"/>
      <c r="E6" s="628"/>
      <c r="F6" s="629"/>
      <c r="G6" s="630"/>
      <c r="H6" s="633"/>
      <c r="I6" s="634"/>
      <c r="J6" s="628"/>
      <c r="K6" s="629"/>
      <c r="L6" s="631"/>
    </row>
    <row r="7" spans="2:12" s="147" customFormat="1" ht="15" customHeight="1">
      <c r="B7" s="1297" t="s">
        <v>111</v>
      </c>
      <c r="C7" s="1432"/>
      <c r="D7" s="1433"/>
      <c r="E7" s="628">
        <v>2589966</v>
      </c>
      <c r="F7" s="629">
        <v>2578932</v>
      </c>
      <c r="G7" s="630">
        <v>2527504</v>
      </c>
      <c r="H7" s="633"/>
      <c r="I7" s="634"/>
      <c r="J7" s="628"/>
      <c r="K7" s="629"/>
      <c r="L7" s="631"/>
    </row>
    <row r="8" spans="2:12" s="635" customFormat="1" ht="15" customHeight="1">
      <c r="B8" s="42"/>
      <c r="C8" s="1428" t="s">
        <v>112</v>
      </c>
      <c r="D8" s="1429"/>
      <c r="E8" s="636">
        <v>325333</v>
      </c>
      <c r="F8" s="637">
        <v>331453</v>
      </c>
      <c r="G8" s="638">
        <v>358714</v>
      </c>
      <c r="H8" s="40"/>
      <c r="I8" s="626" t="s">
        <v>113</v>
      </c>
      <c r="J8" s="636">
        <v>3977</v>
      </c>
      <c r="K8" s="637">
        <v>4112</v>
      </c>
      <c r="L8" s="639">
        <v>4134</v>
      </c>
    </row>
    <row r="9" spans="2:12" s="635" customFormat="1" ht="15" customHeight="1">
      <c r="B9" s="42"/>
      <c r="C9" s="1428" t="s">
        <v>114</v>
      </c>
      <c r="D9" s="1429"/>
      <c r="E9" s="636">
        <v>706984</v>
      </c>
      <c r="F9" s="637">
        <v>717617</v>
      </c>
      <c r="G9" s="638">
        <v>751975</v>
      </c>
      <c r="H9" s="40"/>
      <c r="I9" s="626"/>
      <c r="J9" s="636"/>
      <c r="K9" s="637"/>
      <c r="L9" s="639"/>
    </row>
    <row r="10" spans="2:12" s="17" customFormat="1" ht="15" customHeight="1">
      <c r="B10" s="42"/>
      <c r="C10" s="20"/>
      <c r="D10" s="626" t="s">
        <v>115</v>
      </c>
      <c r="E10" s="636">
        <v>254425</v>
      </c>
      <c r="F10" s="637">
        <v>253695</v>
      </c>
      <c r="G10" s="638">
        <v>257534</v>
      </c>
      <c r="H10" s="40"/>
      <c r="I10" s="626" t="s">
        <v>116</v>
      </c>
      <c r="J10" s="636">
        <v>830205</v>
      </c>
      <c r="K10" s="637">
        <v>829480</v>
      </c>
      <c r="L10" s="639">
        <v>857982</v>
      </c>
    </row>
    <row r="11" spans="2:12" s="17" customFormat="1" ht="15" customHeight="1">
      <c r="B11" s="42"/>
      <c r="C11" s="20"/>
      <c r="D11" s="626" t="s">
        <v>117</v>
      </c>
      <c r="E11" s="636">
        <v>452559</v>
      </c>
      <c r="F11" s="637">
        <v>463922</v>
      </c>
      <c r="G11" s="638">
        <v>494441</v>
      </c>
      <c r="H11" s="40"/>
      <c r="I11" s="626"/>
      <c r="J11" s="636"/>
      <c r="K11" s="637"/>
      <c r="L11" s="639"/>
    </row>
    <row r="12" spans="2:12" s="17" customFormat="1" ht="15" customHeight="1">
      <c r="B12" s="42"/>
      <c r="C12" s="1428" t="s">
        <v>118</v>
      </c>
      <c r="D12" s="1429"/>
      <c r="E12" s="636">
        <v>1310782</v>
      </c>
      <c r="F12" s="637">
        <v>1284741</v>
      </c>
      <c r="G12" s="638">
        <v>1170530</v>
      </c>
      <c r="H12" s="40"/>
      <c r="I12" s="626" t="s">
        <v>119</v>
      </c>
      <c r="J12" s="636">
        <v>144761</v>
      </c>
      <c r="K12" s="637">
        <v>146611</v>
      </c>
      <c r="L12" s="639">
        <v>154911</v>
      </c>
    </row>
    <row r="13" spans="2:12" s="17" customFormat="1" ht="15" customHeight="1">
      <c r="B13" s="42"/>
      <c r="C13" s="20"/>
      <c r="D13" s="626" t="s">
        <v>120</v>
      </c>
      <c r="E13" s="636">
        <v>517258</v>
      </c>
      <c r="F13" s="637">
        <v>516629</v>
      </c>
      <c r="G13" s="638">
        <v>538775</v>
      </c>
      <c r="H13" s="40"/>
      <c r="I13" s="626"/>
      <c r="J13" s="636"/>
      <c r="K13" s="637"/>
      <c r="L13" s="639"/>
    </row>
    <row r="14" spans="2:12" s="17" customFormat="1" ht="15" customHeight="1">
      <c r="B14" s="42"/>
      <c r="C14" s="20"/>
      <c r="D14" s="640" t="s">
        <v>121</v>
      </c>
      <c r="E14" s="636">
        <v>793524</v>
      </c>
      <c r="F14" s="637">
        <v>768112</v>
      </c>
      <c r="G14" s="638">
        <v>631755</v>
      </c>
      <c r="H14" s="40"/>
      <c r="I14" s="626" t="s">
        <v>122</v>
      </c>
      <c r="J14" s="636">
        <v>4394</v>
      </c>
      <c r="K14" s="637">
        <v>4147</v>
      </c>
      <c r="L14" s="639">
        <v>3851</v>
      </c>
    </row>
    <row r="15" spans="2:12" s="17" customFormat="1" ht="15" customHeight="1">
      <c r="B15" s="42"/>
      <c r="C15" s="1428" t="s">
        <v>123</v>
      </c>
      <c r="D15" s="1429"/>
      <c r="E15" s="636">
        <v>8259</v>
      </c>
      <c r="F15" s="637">
        <v>7930</v>
      </c>
      <c r="G15" s="638">
        <v>8621</v>
      </c>
      <c r="H15" s="40"/>
      <c r="I15" s="626"/>
      <c r="J15" s="636"/>
      <c r="K15" s="637"/>
      <c r="L15" s="639"/>
    </row>
    <row r="16" spans="2:12" s="635" customFormat="1" ht="15" customHeight="1">
      <c r="B16" s="42"/>
      <c r="C16" s="1428" t="s">
        <v>124</v>
      </c>
      <c r="D16" s="1429"/>
      <c r="E16" s="636">
        <v>181619</v>
      </c>
      <c r="F16" s="637">
        <v>184450</v>
      </c>
      <c r="G16" s="638">
        <v>180729</v>
      </c>
      <c r="H16" s="40"/>
      <c r="I16" s="626" t="s">
        <v>125</v>
      </c>
      <c r="J16" s="636">
        <v>33358</v>
      </c>
      <c r="K16" s="637">
        <v>35032</v>
      </c>
      <c r="L16" s="639">
        <v>35706</v>
      </c>
    </row>
    <row r="17" spans="2:12" s="17" customFormat="1" ht="15" customHeight="1">
      <c r="B17" s="42"/>
      <c r="C17" s="1428" t="s">
        <v>126</v>
      </c>
      <c r="D17" s="1429"/>
      <c r="E17" s="636">
        <v>53089</v>
      </c>
      <c r="F17" s="637">
        <v>48447</v>
      </c>
      <c r="G17" s="638">
        <v>52504</v>
      </c>
      <c r="H17" s="40"/>
      <c r="I17" s="626"/>
      <c r="J17" s="42"/>
      <c r="K17" s="20"/>
      <c r="L17" s="34"/>
    </row>
    <row r="18" spans="2:12" s="17" customFormat="1" ht="15" customHeight="1">
      <c r="B18" s="42"/>
      <c r="C18" s="1428" t="s">
        <v>127</v>
      </c>
      <c r="D18" s="1429"/>
      <c r="E18" s="636">
        <v>1</v>
      </c>
      <c r="F18" s="637">
        <v>2</v>
      </c>
      <c r="G18" s="638">
        <v>362</v>
      </c>
      <c r="H18" s="40"/>
      <c r="I18" s="626"/>
      <c r="J18" s="641"/>
      <c r="K18" s="642"/>
      <c r="L18" s="643"/>
    </row>
    <row r="19" spans="2:12" s="17" customFormat="1" ht="15" customHeight="1">
      <c r="B19" s="42"/>
      <c r="C19" s="1428" t="s">
        <v>128</v>
      </c>
      <c r="D19" s="1429"/>
      <c r="E19" s="636">
        <v>2853</v>
      </c>
      <c r="F19" s="637">
        <v>2984</v>
      </c>
      <c r="G19" s="638">
        <v>3231</v>
      </c>
      <c r="H19" s="40"/>
      <c r="I19" s="34"/>
      <c r="J19" s="42"/>
      <c r="K19" s="20"/>
      <c r="L19" s="34"/>
    </row>
    <row r="20" spans="2:12" s="17" customFormat="1" ht="15" customHeight="1">
      <c r="B20" s="160"/>
      <c r="C20" s="1430" t="s">
        <v>129</v>
      </c>
      <c r="D20" s="1431"/>
      <c r="E20" s="645">
        <v>1046</v>
      </c>
      <c r="F20" s="646">
        <v>1308</v>
      </c>
      <c r="G20" s="647">
        <v>838</v>
      </c>
      <c r="H20" s="648"/>
      <c r="I20" s="51"/>
      <c r="J20" s="160"/>
      <c r="K20" s="49"/>
      <c r="L20" s="51"/>
    </row>
    <row r="21" ht="15" customHeight="1">
      <c r="B21" s="108" t="s">
        <v>130</v>
      </c>
    </row>
  </sheetData>
  <mergeCells count="16">
    <mergeCell ref="B3:D3"/>
    <mergeCell ref="H3:I3"/>
    <mergeCell ref="B4:D4"/>
    <mergeCell ref="B5:D5"/>
    <mergeCell ref="H5:I5"/>
    <mergeCell ref="B6:D6"/>
    <mergeCell ref="B7:D7"/>
    <mergeCell ref="C8:D8"/>
    <mergeCell ref="C9:D9"/>
    <mergeCell ref="C18:D18"/>
    <mergeCell ref="C19:D19"/>
    <mergeCell ref="C20:D20"/>
    <mergeCell ref="C12:D12"/>
    <mergeCell ref="C15:D15"/>
    <mergeCell ref="C16:D16"/>
    <mergeCell ref="C17:D17"/>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K77"/>
  <sheetViews>
    <sheetView workbookViewId="0" topLeftCell="A1">
      <selection activeCell="A1" sqref="A1"/>
    </sheetView>
  </sheetViews>
  <sheetFormatPr defaultColWidth="9.00390625" defaultRowHeight="13.5"/>
  <cols>
    <col min="1" max="1" width="13.375" style="649" customWidth="1"/>
    <col min="2" max="3" width="12.625" style="649" customWidth="1"/>
    <col min="4" max="4" width="7.625" style="649" customWidth="1"/>
    <col min="5" max="5" width="12.625" style="649" customWidth="1"/>
    <col min="6" max="6" width="7.625" style="649" customWidth="1"/>
    <col min="7" max="7" width="12.625" style="649" customWidth="1"/>
    <col min="8" max="8" width="7.625" style="649" customWidth="1"/>
    <col min="9" max="16384" width="9.00390625" style="649" customWidth="1"/>
  </cols>
  <sheetData>
    <row r="1" spans="1:8" ht="14.25">
      <c r="A1" s="18" t="s">
        <v>164</v>
      </c>
      <c r="B1" s="17"/>
      <c r="C1" s="17"/>
      <c r="D1" s="17"/>
      <c r="E1" s="17"/>
      <c r="F1" s="17"/>
      <c r="G1" s="17"/>
      <c r="H1" s="17"/>
    </row>
    <row r="2" spans="2:8" ht="13.5">
      <c r="B2" s="17"/>
      <c r="C2" s="17"/>
      <c r="D2" s="17"/>
      <c r="E2" s="17"/>
      <c r="F2" s="17"/>
      <c r="G2" s="17"/>
      <c r="H2" s="17"/>
    </row>
    <row r="3" spans="1:8" ht="15" customHeight="1" thickBot="1">
      <c r="A3" s="17" t="s">
        <v>132</v>
      </c>
      <c r="B3" s="17"/>
      <c r="C3" s="17"/>
      <c r="D3" s="17"/>
      <c r="E3" s="650"/>
      <c r="F3" s="17"/>
      <c r="G3" s="650"/>
      <c r="H3" s="19" t="s">
        <v>133</v>
      </c>
    </row>
    <row r="4" spans="1:8" s="650" customFormat="1" ht="12.75" thickTop="1">
      <c r="A4" s="1442" t="s">
        <v>134</v>
      </c>
      <c r="B4" s="1445" t="s">
        <v>135</v>
      </c>
      <c r="C4" s="1445" t="s">
        <v>136</v>
      </c>
      <c r="D4" s="1445" t="s">
        <v>137</v>
      </c>
      <c r="E4" s="1448" t="s">
        <v>138</v>
      </c>
      <c r="F4" s="1445" t="s">
        <v>139</v>
      </c>
      <c r="G4" s="1448" t="s">
        <v>140</v>
      </c>
      <c r="H4" s="1445" t="s">
        <v>141</v>
      </c>
    </row>
    <row r="5" spans="1:8" s="650" customFormat="1" ht="16.5" customHeight="1">
      <c r="A5" s="1443"/>
      <c r="B5" s="1451"/>
      <c r="C5" s="1451"/>
      <c r="D5" s="1446"/>
      <c r="E5" s="1449"/>
      <c r="F5" s="1446"/>
      <c r="G5" s="1449"/>
      <c r="H5" s="1450"/>
    </row>
    <row r="6" spans="1:8" s="650" customFormat="1" ht="15.75" customHeight="1">
      <c r="A6" s="1444"/>
      <c r="B6" s="651" t="s">
        <v>142</v>
      </c>
      <c r="C6" s="651" t="s">
        <v>143</v>
      </c>
      <c r="D6" s="1447"/>
      <c r="E6" s="652" t="s">
        <v>144</v>
      </c>
      <c r="F6" s="1447"/>
      <c r="G6" s="652" t="s">
        <v>145</v>
      </c>
      <c r="H6" s="651" t="s">
        <v>146</v>
      </c>
    </row>
    <row r="7" spans="1:9" s="650" customFormat="1" ht="15" customHeight="1">
      <c r="A7" s="653" t="s">
        <v>147</v>
      </c>
      <c r="B7" s="654">
        <v>1249764</v>
      </c>
      <c r="C7" s="655">
        <v>1207705</v>
      </c>
      <c r="D7" s="656">
        <v>96.6</v>
      </c>
      <c r="E7" s="657">
        <v>1290304</v>
      </c>
      <c r="F7" s="658">
        <v>103.2</v>
      </c>
      <c r="G7" s="657">
        <v>1117132</v>
      </c>
      <c r="H7" s="659">
        <v>89.4</v>
      </c>
      <c r="I7" s="660"/>
    </row>
    <row r="8" spans="1:9" s="668" customFormat="1" ht="14.25" customHeight="1">
      <c r="A8" s="661">
        <v>56</v>
      </c>
      <c r="B8" s="662">
        <f>SUM(B10,B17,B24,B30,B40,B44,B48,B54,B63)</f>
        <v>1251745</v>
      </c>
      <c r="C8" s="663">
        <f>SUM(C10,C17,C24,C30,C40,C44,C48,C54,C63)</f>
        <v>1211786</v>
      </c>
      <c r="D8" s="664">
        <v>96.8</v>
      </c>
      <c r="E8" s="663">
        <f>SUM(E10,E17,E24,E30,E40,E44,E48,E54,E63)</f>
        <v>1315044</v>
      </c>
      <c r="F8" s="665">
        <v>105.1</v>
      </c>
      <c r="G8" s="663">
        <f>SUM(G10,G17,G24,G30,G40,G44,G48,G54,G63)</f>
        <v>1125547</v>
      </c>
      <c r="H8" s="666">
        <v>89.9</v>
      </c>
      <c r="I8" s="667"/>
    </row>
    <row r="9" spans="1:9" ht="15" customHeight="1">
      <c r="A9" s="669"/>
      <c r="B9" s="670"/>
      <c r="C9" s="671"/>
      <c r="D9" s="672"/>
      <c r="E9" s="673"/>
      <c r="F9" s="663"/>
      <c r="G9" s="673"/>
      <c r="H9" s="666"/>
      <c r="I9" s="674"/>
    </row>
    <row r="10" spans="1:8" s="668" customFormat="1" ht="15" customHeight="1">
      <c r="A10" s="541" t="s">
        <v>148</v>
      </c>
      <c r="B10" s="628">
        <f>SUM(B11:B15)</f>
        <v>356357</v>
      </c>
      <c r="C10" s="629">
        <f>SUM(C11:C15)</f>
        <v>353586</v>
      </c>
      <c r="D10" s="664">
        <v>99.2</v>
      </c>
      <c r="E10" s="629">
        <f>SUM(E11:E15)</f>
        <v>396828</v>
      </c>
      <c r="F10" s="665">
        <v>111.4</v>
      </c>
      <c r="G10" s="629">
        <f>SUM(G11:G15)</f>
        <v>338948</v>
      </c>
      <c r="H10" s="666">
        <v>95.1</v>
      </c>
    </row>
    <row r="11" spans="1:11" s="650" customFormat="1" ht="15" customHeight="1">
      <c r="A11" s="675" t="s">
        <v>1383</v>
      </c>
      <c r="B11" s="670">
        <v>238755</v>
      </c>
      <c r="C11" s="673">
        <v>237023</v>
      </c>
      <c r="D11" s="672">
        <v>99.3</v>
      </c>
      <c r="E11" s="673">
        <v>272212</v>
      </c>
      <c r="F11" s="676">
        <v>114</v>
      </c>
      <c r="G11" s="677">
        <v>231831</v>
      </c>
      <c r="H11" s="678">
        <v>97.1</v>
      </c>
      <c r="I11" s="679"/>
      <c r="J11" s="660"/>
      <c r="K11" s="660"/>
    </row>
    <row r="12" spans="1:11" s="650" customFormat="1" ht="15" customHeight="1">
      <c r="A12" s="675" t="s">
        <v>1394</v>
      </c>
      <c r="B12" s="670">
        <v>38468</v>
      </c>
      <c r="C12" s="673">
        <v>37630</v>
      </c>
      <c r="D12" s="672">
        <v>97.8</v>
      </c>
      <c r="E12" s="673">
        <v>39620</v>
      </c>
      <c r="F12" s="676">
        <v>103</v>
      </c>
      <c r="G12" s="677">
        <v>31466</v>
      </c>
      <c r="H12" s="678">
        <v>81.8</v>
      </c>
      <c r="I12" s="679"/>
      <c r="J12" s="679"/>
      <c r="K12" s="660"/>
    </row>
    <row r="13" spans="1:11" s="650" customFormat="1" ht="15" customHeight="1">
      <c r="A13" s="675" t="s">
        <v>1400</v>
      </c>
      <c r="B13" s="670">
        <v>53216</v>
      </c>
      <c r="C13" s="673">
        <v>53216</v>
      </c>
      <c r="D13" s="672">
        <v>100</v>
      </c>
      <c r="E13" s="673">
        <v>53680</v>
      </c>
      <c r="F13" s="676">
        <v>100.9</v>
      </c>
      <c r="G13" s="677">
        <v>50477</v>
      </c>
      <c r="H13" s="678">
        <v>94.9</v>
      </c>
      <c r="I13" s="679"/>
      <c r="J13" s="679"/>
      <c r="K13" s="660"/>
    </row>
    <row r="14" spans="1:11" s="650" customFormat="1" ht="15" customHeight="1">
      <c r="A14" s="675" t="s">
        <v>1408</v>
      </c>
      <c r="B14" s="670">
        <v>14205</v>
      </c>
      <c r="C14" s="673">
        <v>14034</v>
      </c>
      <c r="D14" s="672">
        <v>98.8</v>
      </c>
      <c r="E14" s="673">
        <v>16252</v>
      </c>
      <c r="F14" s="676">
        <v>114.4</v>
      </c>
      <c r="G14" s="677">
        <v>13508</v>
      </c>
      <c r="H14" s="678">
        <v>95.1</v>
      </c>
      <c r="I14" s="679"/>
      <c r="J14" s="679"/>
      <c r="K14" s="660"/>
    </row>
    <row r="15" spans="1:11" s="650" customFormat="1" ht="15" customHeight="1">
      <c r="A15" s="675" t="s">
        <v>1410</v>
      </c>
      <c r="B15" s="670">
        <v>11713</v>
      </c>
      <c r="C15" s="673">
        <v>11683</v>
      </c>
      <c r="D15" s="672">
        <v>99.7</v>
      </c>
      <c r="E15" s="673">
        <v>15064</v>
      </c>
      <c r="F15" s="676">
        <v>128.6</v>
      </c>
      <c r="G15" s="677">
        <v>11666</v>
      </c>
      <c r="H15" s="678">
        <v>99.6</v>
      </c>
      <c r="I15" s="679"/>
      <c r="J15" s="679"/>
      <c r="K15" s="660"/>
    </row>
    <row r="16" spans="1:8" ht="13.5">
      <c r="A16" s="680"/>
      <c r="B16" s="681"/>
      <c r="C16" s="682"/>
      <c r="D16" s="672"/>
      <c r="E16" s="682"/>
      <c r="F16" s="682"/>
      <c r="G16" s="677"/>
      <c r="H16" s="683"/>
    </row>
    <row r="17" spans="1:8" s="668" customFormat="1" ht="15" customHeight="1">
      <c r="A17" s="684" t="s">
        <v>149</v>
      </c>
      <c r="B17" s="628">
        <f>SUM(B18:B22)</f>
        <v>94881</v>
      </c>
      <c r="C17" s="629">
        <f>SUM(C18:C22)</f>
        <v>93265</v>
      </c>
      <c r="D17" s="664">
        <v>98.3</v>
      </c>
      <c r="E17" s="629">
        <f>SUM(E18:E22)</f>
        <v>100740</v>
      </c>
      <c r="F17" s="664">
        <v>106.2</v>
      </c>
      <c r="G17" s="629">
        <f>SUM(G18:G22)</f>
        <v>89558</v>
      </c>
      <c r="H17" s="685">
        <v>94.4</v>
      </c>
    </row>
    <row r="18" spans="1:8" s="650" customFormat="1" ht="15" customHeight="1">
      <c r="A18" s="686" t="s">
        <v>150</v>
      </c>
      <c r="B18" s="636">
        <v>41377</v>
      </c>
      <c r="C18" s="637">
        <v>40821</v>
      </c>
      <c r="D18" s="687">
        <v>98.7</v>
      </c>
      <c r="E18" s="637">
        <v>46020</v>
      </c>
      <c r="F18" s="687">
        <v>111.2</v>
      </c>
      <c r="G18" s="677">
        <v>39520</v>
      </c>
      <c r="H18" s="688">
        <v>95.5</v>
      </c>
    </row>
    <row r="19" spans="1:8" s="650" customFormat="1" ht="15" customHeight="1">
      <c r="A19" s="686" t="s">
        <v>151</v>
      </c>
      <c r="B19" s="636">
        <v>21936</v>
      </c>
      <c r="C19" s="637">
        <v>21936</v>
      </c>
      <c r="D19" s="672">
        <v>100</v>
      </c>
      <c r="E19" s="637">
        <v>23500</v>
      </c>
      <c r="F19" s="687">
        <v>107.1</v>
      </c>
      <c r="G19" s="677">
        <v>21760</v>
      </c>
      <c r="H19" s="688">
        <v>99.2</v>
      </c>
    </row>
    <row r="20" spans="1:8" s="650" customFormat="1" ht="15" customHeight="1">
      <c r="A20" s="686" t="s">
        <v>152</v>
      </c>
      <c r="B20" s="636">
        <v>9446</v>
      </c>
      <c r="C20" s="637">
        <v>8924</v>
      </c>
      <c r="D20" s="687">
        <v>94.5</v>
      </c>
      <c r="E20" s="637">
        <v>9266</v>
      </c>
      <c r="F20" s="687">
        <v>98.1</v>
      </c>
      <c r="G20" s="677">
        <v>8558</v>
      </c>
      <c r="H20" s="688">
        <v>90.6</v>
      </c>
    </row>
    <row r="21" spans="1:8" s="650" customFormat="1" ht="15" customHeight="1">
      <c r="A21" s="686" t="s">
        <v>153</v>
      </c>
      <c r="B21" s="636">
        <v>10918</v>
      </c>
      <c r="C21" s="637">
        <v>10763</v>
      </c>
      <c r="D21" s="687">
        <v>98.6</v>
      </c>
      <c r="E21" s="637">
        <v>10994</v>
      </c>
      <c r="F21" s="687">
        <v>100.7</v>
      </c>
      <c r="G21" s="677">
        <v>9816</v>
      </c>
      <c r="H21" s="688">
        <v>89.9</v>
      </c>
    </row>
    <row r="22" spans="1:8" s="650" customFormat="1" ht="15" customHeight="1">
      <c r="A22" s="686" t="s">
        <v>154</v>
      </c>
      <c r="B22" s="636">
        <v>11204</v>
      </c>
      <c r="C22" s="637">
        <v>10821</v>
      </c>
      <c r="D22" s="672">
        <v>96.6</v>
      </c>
      <c r="E22" s="637">
        <v>10960</v>
      </c>
      <c r="F22" s="687">
        <v>97.8</v>
      </c>
      <c r="G22" s="677">
        <v>9904</v>
      </c>
      <c r="H22" s="688">
        <v>88.4</v>
      </c>
    </row>
    <row r="23" spans="1:8" s="650" customFormat="1" ht="15" customHeight="1">
      <c r="A23" s="686"/>
      <c r="B23" s="636"/>
      <c r="C23" s="682"/>
      <c r="D23" s="682"/>
      <c r="E23" s="682"/>
      <c r="F23" s="689"/>
      <c r="G23" s="677"/>
      <c r="H23" s="690"/>
    </row>
    <row r="24" spans="1:8" s="692" customFormat="1" ht="15" customHeight="1">
      <c r="A24" s="24" t="s">
        <v>155</v>
      </c>
      <c r="B24" s="628">
        <f>SUM(B25:B29)</f>
        <v>108900</v>
      </c>
      <c r="C24" s="629">
        <f>SUM(C25:C29)</f>
        <v>108672</v>
      </c>
      <c r="D24" s="664">
        <v>99.8</v>
      </c>
      <c r="E24" s="629">
        <f>SUM(E25:E29)</f>
        <v>119900</v>
      </c>
      <c r="F24" s="664">
        <v>110.1</v>
      </c>
      <c r="G24" s="629">
        <f>SUM(G25:G29)</f>
        <v>99749</v>
      </c>
      <c r="H24" s="691">
        <v>91.6</v>
      </c>
    </row>
    <row r="25" spans="1:11" ht="14.25" customHeight="1">
      <c r="A25" s="675" t="s">
        <v>1395</v>
      </c>
      <c r="B25" s="693">
        <v>32369</v>
      </c>
      <c r="C25" s="694">
        <v>32369</v>
      </c>
      <c r="D25" s="695">
        <v>100</v>
      </c>
      <c r="E25" s="694">
        <v>37070</v>
      </c>
      <c r="F25" s="696">
        <v>114.5</v>
      </c>
      <c r="G25" s="697">
        <v>31107</v>
      </c>
      <c r="H25" s="698">
        <v>96.1</v>
      </c>
      <c r="I25" s="679"/>
      <c r="J25" s="679"/>
      <c r="K25" s="674"/>
    </row>
    <row r="26" spans="1:11" ht="15" customHeight="1">
      <c r="A26" s="675" t="s">
        <v>1402</v>
      </c>
      <c r="B26" s="693">
        <v>40897</v>
      </c>
      <c r="C26" s="694">
        <v>40897</v>
      </c>
      <c r="D26" s="695">
        <v>100</v>
      </c>
      <c r="E26" s="694">
        <v>44000</v>
      </c>
      <c r="F26" s="696">
        <v>107.6</v>
      </c>
      <c r="G26" s="697">
        <v>35498</v>
      </c>
      <c r="H26" s="698">
        <v>86.8</v>
      </c>
      <c r="I26" s="679"/>
      <c r="J26" s="679"/>
      <c r="K26" s="674"/>
    </row>
    <row r="27" spans="1:11" ht="15" customHeight="1">
      <c r="A27" s="675" t="s">
        <v>1404</v>
      </c>
      <c r="B27" s="693">
        <v>25042</v>
      </c>
      <c r="C27" s="694">
        <v>24867</v>
      </c>
      <c r="D27" s="695">
        <v>99.3</v>
      </c>
      <c r="E27" s="694">
        <v>27500</v>
      </c>
      <c r="F27" s="696">
        <v>109.8</v>
      </c>
      <c r="G27" s="697">
        <v>22913</v>
      </c>
      <c r="H27" s="698">
        <v>91.5</v>
      </c>
      <c r="I27" s="679"/>
      <c r="J27" s="679"/>
      <c r="K27" s="674"/>
    </row>
    <row r="28" spans="1:8" ht="13.5">
      <c r="A28" s="675" t="s">
        <v>156</v>
      </c>
      <c r="B28" s="693">
        <v>10592</v>
      </c>
      <c r="C28" s="694">
        <v>10539</v>
      </c>
      <c r="D28" s="695">
        <v>99.5</v>
      </c>
      <c r="E28" s="694">
        <v>11330</v>
      </c>
      <c r="F28" s="696">
        <v>107</v>
      </c>
      <c r="G28" s="697">
        <v>10231</v>
      </c>
      <c r="H28" s="698">
        <v>96.6</v>
      </c>
    </row>
    <row r="29" spans="1:8" ht="13.5">
      <c r="A29" s="675"/>
      <c r="B29" s="681"/>
      <c r="C29" s="682"/>
      <c r="D29" s="682"/>
      <c r="E29" s="682"/>
      <c r="F29" s="689"/>
      <c r="G29" s="677"/>
      <c r="H29" s="690"/>
    </row>
    <row r="30" spans="1:8" s="668" customFormat="1" ht="15" customHeight="1">
      <c r="A30" s="541" t="s">
        <v>157</v>
      </c>
      <c r="B30" s="699">
        <f>SUM(B31:B38)</f>
        <v>103950</v>
      </c>
      <c r="C30" s="700">
        <f>SUM(C31:C38)</f>
        <v>85396</v>
      </c>
      <c r="D30" s="664">
        <v>82.2</v>
      </c>
      <c r="E30" s="700">
        <f>SUM(E31:E38)</f>
        <v>87310</v>
      </c>
      <c r="F30" s="664">
        <v>84</v>
      </c>
      <c r="G30" s="700">
        <f>SUM(G31:G38)</f>
        <v>78984</v>
      </c>
      <c r="H30" s="666">
        <v>76</v>
      </c>
    </row>
    <row r="31" spans="1:11" ht="15" customHeight="1">
      <c r="A31" s="675" t="s">
        <v>1390</v>
      </c>
      <c r="B31" s="670">
        <v>42906</v>
      </c>
      <c r="C31" s="673">
        <v>31001</v>
      </c>
      <c r="D31" s="672">
        <v>72.3</v>
      </c>
      <c r="E31" s="673">
        <v>29700</v>
      </c>
      <c r="F31" s="687">
        <v>69.2</v>
      </c>
      <c r="G31" s="677">
        <v>28060</v>
      </c>
      <c r="H31" s="678">
        <v>65.4</v>
      </c>
      <c r="I31" s="679"/>
      <c r="J31" s="674"/>
      <c r="K31" s="674"/>
    </row>
    <row r="32" spans="1:11" ht="15" customHeight="1">
      <c r="A32" s="675" t="s">
        <v>1372</v>
      </c>
      <c r="B32" s="670">
        <v>8011</v>
      </c>
      <c r="C32" s="673">
        <v>7920</v>
      </c>
      <c r="D32" s="672">
        <v>98.9</v>
      </c>
      <c r="E32" s="673">
        <v>8000</v>
      </c>
      <c r="F32" s="687">
        <v>99.9</v>
      </c>
      <c r="G32" s="677">
        <v>7626</v>
      </c>
      <c r="H32" s="678">
        <v>95.2</v>
      </c>
      <c r="I32" s="679"/>
      <c r="J32" s="674"/>
      <c r="K32" s="674"/>
    </row>
    <row r="33" spans="1:11" ht="15" customHeight="1">
      <c r="A33" s="675" t="s">
        <v>1373</v>
      </c>
      <c r="B33" s="670">
        <v>12978</v>
      </c>
      <c r="C33" s="673">
        <v>12399</v>
      </c>
      <c r="D33" s="672">
        <v>95.5</v>
      </c>
      <c r="E33" s="673">
        <v>14160</v>
      </c>
      <c r="F33" s="687">
        <v>109.1</v>
      </c>
      <c r="G33" s="677">
        <v>11784</v>
      </c>
      <c r="H33" s="678">
        <v>90.8</v>
      </c>
      <c r="I33" s="679"/>
      <c r="J33" s="674"/>
      <c r="K33" s="674"/>
    </row>
    <row r="34" spans="1:11" ht="15" customHeight="1">
      <c r="A34" s="675" t="s">
        <v>1375</v>
      </c>
      <c r="B34" s="670">
        <v>7996</v>
      </c>
      <c r="C34" s="673">
        <v>7980</v>
      </c>
      <c r="D34" s="672">
        <v>99.8</v>
      </c>
      <c r="E34" s="673">
        <v>8220</v>
      </c>
      <c r="F34" s="687">
        <v>102.8</v>
      </c>
      <c r="G34" s="677">
        <v>7828</v>
      </c>
      <c r="H34" s="678">
        <v>97.9</v>
      </c>
      <c r="I34" s="679"/>
      <c r="J34" s="674"/>
      <c r="K34" s="674"/>
    </row>
    <row r="35" spans="1:11" ht="15" customHeight="1">
      <c r="A35" s="675" t="s">
        <v>1377</v>
      </c>
      <c r="B35" s="670">
        <v>12786</v>
      </c>
      <c r="C35" s="673">
        <v>10506</v>
      </c>
      <c r="D35" s="672">
        <v>82.2</v>
      </c>
      <c r="E35" s="673">
        <v>11080</v>
      </c>
      <c r="F35" s="687">
        <v>86.7</v>
      </c>
      <c r="G35" s="677">
        <v>8449</v>
      </c>
      <c r="H35" s="678">
        <v>66.1</v>
      </c>
      <c r="I35" s="679"/>
      <c r="J35" s="674"/>
      <c r="K35" s="674"/>
    </row>
    <row r="36" spans="1:11" ht="15" customHeight="1">
      <c r="A36" s="675" t="s">
        <v>1379</v>
      </c>
      <c r="B36" s="670">
        <v>5225</v>
      </c>
      <c r="C36" s="673">
        <v>3794</v>
      </c>
      <c r="D36" s="672">
        <v>72.6</v>
      </c>
      <c r="E36" s="673">
        <v>3900</v>
      </c>
      <c r="F36" s="687">
        <v>74.6</v>
      </c>
      <c r="G36" s="677">
        <v>3715</v>
      </c>
      <c r="H36" s="678">
        <v>71.1</v>
      </c>
      <c r="I36" s="679"/>
      <c r="J36" s="674"/>
      <c r="K36" s="674"/>
    </row>
    <row r="37" spans="1:11" ht="15" customHeight="1">
      <c r="A37" s="675" t="s">
        <v>1381</v>
      </c>
      <c r="B37" s="670">
        <v>6662</v>
      </c>
      <c r="C37" s="673">
        <v>5163</v>
      </c>
      <c r="D37" s="672">
        <v>77.5</v>
      </c>
      <c r="E37" s="673">
        <v>4990</v>
      </c>
      <c r="F37" s="687">
        <v>74.9</v>
      </c>
      <c r="G37" s="677">
        <v>4956</v>
      </c>
      <c r="H37" s="678">
        <v>74.4</v>
      </c>
      <c r="I37" s="679"/>
      <c r="J37" s="674"/>
      <c r="K37" s="674"/>
    </row>
    <row r="38" spans="1:11" ht="15" customHeight="1">
      <c r="A38" s="675" t="s">
        <v>1382</v>
      </c>
      <c r="B38" s="670">
        <v>7386</v>
      </c>
      <c r="C38" s="671">
        <v>6633</v>
      </c>
      <c r="D38" s="672">
        <v>89.8</v>
      </c>
      <c r="E38" s="673">
        <v>7260</v>
      </c>
      <c r="F38" s="687">
        <v>98.3</v>
      </c>
      <c r="G38" s="677">
        <v>6566</v>
      </c>
      <c r="H38" s="678">
        <v>88.9</v>
      </c>
      <c r="I38" s="679"/>
      <c r="J38" s="674"/>
      <c r="K38" s="674"/>
    </row>
    <row r="39" spans="1:11" ht="15" customHeight="1">
      <c r="A39" s="675"/>
      <c r="B39" s="670"/>
      <c r="C39" s="671"/>
      <c r="D39" s="672"/>
      <c r="E39" s="673"/>
      <c r="F39" s="689"/>
      <c r="G39" s="677"/>
      <c r="H39" s="678"/>
      <c r="I39" s="679"/>
      <c r="J39" s="674"/>
      <c r="K39" s="674"/>
    </row>
    <row r="40" spans="1:11" s="668" customFormat="1" ht="15" customHeight="1">
      <c r="A40" s="541" t="s">
        <v>158</v>
      </c>
      <c r="B40" s="662">
        <f>SUM(B41:B42)</f>
        <v>114854</v>
      </c>
      <c r="C40" s="663">
        <f>SUM(C41:C42)</f>
        <v>111256</v>
      </c>
      <c r="D40" s="664">
        <v>96.9</v>
      </c>
      <c r="E40" s="663">
        <f>SUM(E41:E42)</f>
        <v>112216</v>
      </c>
      <c r="F40" s="664">
        <v>97.7</v>
      </c>
      <c r="G40" s="663">
        <f>SUM(G41:G42)</f>
        <v>89173</v>
      </c>
      <c r="H40" s="666">
        <v>77.6</v>
      </c>
      <c r="I40" s="701"/>
      <c r="J40" s="667"/>
      <c r="K40" s="667"/>
    </row>
    <row r="41" spans="1:11" s="650" customFormat="1" ht="15" customHeight="1">
      <c r="A41" s="675" t="s">
        <v>1384</v>
      </c>
      <c r="B41" s="670">
        <v>92466</v>
      </c>
      <c r="C41" s="673">
        <v>88868</v>
      </c>
      <c r="D41" s="672">
        <v>96.1</v>
      </c>
      <c r="E41" s="673">
        <v>90366</v>
      </c>
      <c r="F41" s="687">
        <v>97.7</v>
      </c>
      <c r="G41" s="677">
        <v>68979</v>
      </c>
      <c r="H41" s="678">
        <v>74.6</v>
      </c>
      <c r="I41" s="679"/>
      <c r="J41" s="679"/>
      <c r="K41" s="660"/>
    </row>
    <row r="42" spans="1:11" s="650" customFormat="1" ht="15" customHeight="1">
      <c r="A42" s="675" t="s">
        <v>1387</v>
      </c>
      <c r="B42" s="670">
        <v>22388</v>
      </c>
      <c r="C42" s="673">
        <v>22388</v>
      </c>
      <c r="D42" s="672">
        <v>100</v>
      </c>
      <c r="E42" s="673">
        <v>21850</v>
      </c>
      <c r="F42" s="687">
        <v>97.6</v>
      </c>
      <c r="G42" s="677">
        <v>20194</v>
      </c>
      <c r="H42" s="678">
        <v>90.2</v>
      </c>
      <c r="I42" s="679"/>
      <c r="J42" s="679"/>
      <c r="K42" s="660"/>
    </row>
    <row r="43" spans="1:11" ht="15" customHeight="1">
      <c r="A43" s="675"/>
      <c r="B43" s="670"/>
      <c r="C43" s="673"/>
      <c r="D43" s="664"/>
      <c r="E43" s="673"/>
      <c r="F43" s="689"/>
      <c r="G43" s="677"/>
      <c r="H43" s="678"/>
      <c r="I43" s="679"/>
      <c r="J43" s="679"/>
      <c r="K43" s="674"/>
    </row>
    <row r="44" spans="1:11" s="668" customFormat="1" ht="15" customHeight="1">
      <c r="A44" s="541" t="s">
        <v>159</v>
      </c>
      <c r="B44" s="662">
        <f>SUM(B45:B46)</f>
        <v>64350</v>
      </c>
      <c r="C44" s="663">
        <f>SUM(C45:C46)</f>
        <v>60790</v>
      </c>
      <c r="D44" s="664">
        <v>94.5</v>
      </c>
      <c r="E44" s="663">
        <f>SUM(E45:E46)</f>
        <v>58550</v>
      </c>
      <c r="F44" s="664">
        <v>91</v>
      </c>
      <c r="G44" s="663">
        <f>SUM(G45:G46)</f>
        <v>48731</v>
      </c>
      <c r="H44" s="666">
        <v>75.7</v>
      </c>
      <c r="I44" s="701"/>
      <c r="J44" s="701"/>
      <c r="K44" s="667"/>
    </row>
    <row r="45" spans="1:11" s="650" customFormat="1" ht="15" customHeight="1">
      <c r="A45" s="675" t="s">
        <v>1406</v>
      </c>
      <c r="B45" s="670">
        <v>36893</v>
      </c>
      <c r="C45" s="673">
        <v>35502</v>
      </c>
      <c r="D45" s="687">
        <v>96.2</v>
      </c>
      <c r="E45" s="673">
        <v>35550</v>
      </c>
      <c r="F45" s="687">
        <v>96.4</v>
      </c>
      <c r="G45" s="677">
        <v>29625</v>
      </c>
      <c r="H45" s="678">
        <v>80.3</v>
      </c>
      <c r="I45" s="679"/>
      <c r="J45" s="679"/>
      <c r="K45" s="660"/>
    </row>
    <row r="46" spans="1:11" s="650" customFormat="1" ht="15" customHeight="1">
      <c r="A46" s="675" t="s">
        <v>1385</v>
      </c>
      <c r="B46" s="670">
        <v>27457</v>
      </c>
      <c r="C46" s="671">
        <v>25288</v>
      </c>
      <c r="D46" s="672">
        <v>92.1</v>
      </c>
      <c r="E46" s="673">
        <v>23000</v>
      </c>
      <c r="F46" s="687">
        <v>83.8</v>
      </c>
      <c r="G46" s="677">
        <v>19106</v>
      </c>
      <c r="H46" s="678">
        <v>69.6</v>
      </c>
      <c r="I46" s="679"/>
      <c r="J46" s="679"/>
      <c r="K46" s="660"/>
    </row>
    <row r="47" spans="1:11" ht="15" customHeight="1">
      <c r="A47" s="675"/>
      <c r="B47" s="670"/>
      <c r="C47" s="673"/>
      <c r="D47" s="672"/>
      <c r="E47" s="673"/>
      <c r="F47" s="664"/>
      <c r="G47" s="677"/>
      <c r="H47" s="678"/>
      <c r="I47" s="679"/>
      <c r="J47" s="679"/>
      <c r="K47" s="674"/>
    </row>
    <row r="48" spans="1:11" s="668" customFormat="1" ht="15" customHeight="1">
      <c r="A48" s="541" t="s">
        <v>160</v>
      </c>
      <c r="B48" s="662">
        <f>SUM(B49:B52)</f>
        <v>74055</v>
      </c>
      <c r="C48" s="663">
        <f>SUM(C49:C52)</f>
        <v>66709</v>
      </c>
      <c r="D48" s="664">
        <v>90.1</v>
      </c>
      <c r="E48" s="663">
        <f>SUM(E49:E52)</f>
        <v>75740</v>
      </c>
      <c r="F48" s="664">
        <v>102.3</v>
      </c>
      <c r="G48" s="663">
        <f>SUM(G49:G52)</f>
        <v>57119</v>
      </c>
      <c r="H48" s="666">
        <v>77.1</v>
      </c>
      <c r="I48" s="701"/>
      <c r="J48" s="701"/>
      <c r="K48" s="667"/>
    </row>
    <row r="49" spans="1:11" s="650" customFormat="1" ht="15" customHeight="1">
      <c r="A49" s="675" t="s">
        <v>1398</v>
      </c>
      <c r="B49" s="670">
        <v>33168</v>
      </c>
      <c r="C49" s="673">
        <v>29151</v>
      </c>
      <c r="D49" s="672">
        <v>87.9</v>
      </c>
      <c r="E49" s="673">
        <v>32780</v>
      </c>
      <c r="F49" s="687">
        <v>98.8</v>
      </c>
      <c r="G49" s="677">
        <v>24998</v>
      </c>
      <c r="H49" s="678">
        <v>75.4</v>
      </c>
      <c r="I49" s="679"/>
      <c r="J49" s="679"/>
      <c r="K49" s="660"/>
    </row>
    <row r="50" spans="1:11" s="650" customFormat="1" ht="15" customHeight="1">
      <c r="A50" s="675" t="s">
        <v>1389</v>
      </c>
      <c r="B50" s="670">
        <v>12054</v>
      </c>
      <c r="C50" s="673">
        <v>9245</v>
      </c>
      <c r="D50" s="672">
        <v>76.7</v>
      </c>
      <c r="E50" s="673">
        <v>11270</v>
      </c>
      <c r="F50" s="687">
        <v>93.5</v>
      </c>
      <c r="G50" s="677">
        <v>7253</v>
      </c>
      <c r="H50" s="678">
        <v>60.2</v>
      </c>
      <c r="I50" s="679"/>
      <c r="J50" s="660"/>
      <c r="K50" s="660"/>
    </row>
    <row r="51" spans="1:11" s="650" customFormat="1" ht="15" customHeight="1">
      <c r="A51" s="675" t="s">
        <v>1391</v>
      </c>
      <c r="B51" s="670">
        <v>18691</v>
      </c>
      <c r="C51" s="673">
        <v>18319</v>
      </c>
      <c r="D51" s="672">
        <v>98</v>
      </c>
      <c r="E51" s="673">
        <v>21280</v>
      </c>
      <c r="F51" s="687">
        <v>113.9</v>
      </c>
      <c r="G51" s="677">
        <v>16295</v>
      </c>
      <c r="H51" s="678">
        <v>87.2</v>
      </c>
      <c r="I51" s="679"/>
      <c r="J51" s="660"/>
      <c r="K51" s="660"/>
    </row>
    <row r="52" spans="1:11" s="650" customFormat="1" ht="15" customHeight="1">
      <c r="A52" s="675" t="s">
        <v>1393</v>
      </c>
      <c r="B52" s="670">
        <v>10142</v>
      </c>
      <c r="C52" s="673">
        <v>9994</v>
      </c>
      <c r="D52" s="672">
        <v>98.5</v>
      </c>
      <c r="E52" s="673">
        <v>10410</v>
      </c>
      <c r="F52" s="687">
        <v>102.6</v>
      </c>
      <c r="G52" s="677">
        <v>8573</v>
      </c>
      <c r="H52" s="678">
        <v>84.5</v>
      </c>
      <c r="I52" s="679"/>
      <c r="J52" s="660"/>
      <c r="K52" s="660"/>
    </row>
    <row r="53" spans="1:11" ht="15" customHeight="1">
      <c r="A53" s="675"/>
      <c r="B53" s="670"/>
      <c r="C53" s="673"/>
      <c r="D53" s="672"/>
      <c r="E53" s="673"/>
      <c r="F53" s="689"/>
      <c r="G53" s="677"/>
      <c r="H53" s="678"/>
      <c r="I53" s="679"/>
      <c r="J53" s="674"/>
      <c r="K53" s="674"/>
    </row>
    <row r="54" spans="1:11" s="668" customFormat="1" ht="15" customHeight="1">
      <c r="A54" s="541" t="s">
        <v>161</v>
      </c>
      <c r="B54" s="662">
        <f>SUM(B55:B61)</f>
        <v>160992</v>
      </c>
      <c r="C54" s="663">
        <f>SUM(C55:C61)</f>
        <v>159303</v>
      </c>
      <c r="D54" s="664">
        <v>99</v>
      </c>
      <c r="E54" s="663">
        <f>SUM(E55:E61)</f>
        <v>169685</v>
      </c>
      <c r="F54" s="664">
        <v>105.4</v>
      </c>
      <c r="G54" s="663">
        <f>SUM(G55:G61)</f>
        <v>155510</v>
      </c>
      <c r="H54" s="666">
        <v>96.6</v>
      </c>
      <c r="I54" s="701"/>
      <c r="J54" s="667"/>
      <c r="K54" s="667"/>
    </row>
    <row r="55" spans="1:11" ht="15" customHeight="1">
      <c r="A55" s="675" t="s">
        <v>1386</v>
      </c>
      <c r="B55" s="670">
        <v>99577</v>
      </c>
      <c r="C55" s="671">
        <v>98462</v>
      </c>
      <c r="D55" s="672">
        <v>98.9</v>
      </c>
      <c r="E55" s="673">
        <v>100640</v>
      </c>
      <c r="F55" s="682">
        <v>101.1</v>
      </c>
      <c r="G55" s="677">
        <v>95594</v>
      </c>
      <c r="H55" s="678">
        <v>96</v>
      </c>
      <c r="I55" s="679"/>
      <c r="J55" s="674"/>
      <c r="K55" s="674"/>
    </row>
    <row r="56" spans="1:11" ht="15" customHeight="1">
      <c r="A56" s="675" t="s">
        <v>1399</v>
      </c>
      <c r="B56" s="670">
        <v>13410</v>
      </c>
      <c r="C56" s="671">
        <v>13410</v>
      </c>
      <c r="D56" s="672">
        <v>100</v>
      </c>
      <c r="E56" s="673">
        <v>15200</v>
      </c>
      <c r="F56" s="702">
        <v>113.3</v>
      </c>
      <c r="G56" s="677">
        <v>13356</v>
      </c>
      <c r="H56" s="678">
        <v>99.6</v>
      </c>
      <c r="I56" s="679"/>
      <c r="J56" s="674"/>
      <c r="K56" s="674"/>
    </row>
    <row r="57" spans="1:11" ht="15" customHeight="1">
      <c r="A57" s="675" t="s">
        <v>1401</v>
      </c>
      <c r="B57" s="670">
        <v>10498</v>
      </c>
      <c r="C57" s="673">
        <v>10393</v>
      </c>
      <c r="D57" s="672">
        <v>99</v>
      </c>
      <c r="E57" s="673">
        <v>10690</v>
      </c>
      <c r="F57" s="682">
        <v>101.8</v>
      </c>
      <c r="G57" s="677">
        <v>10341</v>
      </c>
      <c r="H57" s="678">
        <v>98.5</v>
      </c>
      <c r="I57" s="679"/>
      <c r="J57" s="674"/>
      <c r="K57" s="674"/>
    </row>
    <row r="58" spans="1:11" ht="15" customHeight="1">
      <c r="A58" s="675" t="s">
        <v>1403</v>
      </c>
      <c r="B58" s="670">
        <v>8614</v>
      </c>
      <c r="C58" s="673">
        <v>8512</v>
      </c>
      <c r="D58" s="672">
        <v>98.8</v>
      </c>
      <c r="E58" s="673">
        <v>9020</v>
      </c>
      <c r="F58" s="682">
        <v>104.7</v>
      </c>
      <c r="G58" s="677">
        <v>8416</v>
      </c>
      <c r="H58" s="678">
        <v>97.7</v>
      </c>
      <c r="I58" s="679"/>
      <c r="J58" s="674"/>
      <c r="K58" s="674"/>
    </row>
    <row r="59" spans="1:11" ht="15" customHeight="1">
      <c r="A59" s="675" t="s">
        <v>1405</v>
      </c>
      <c r="B59" s="670">
        <v>8421</v>
      </c>
      <c r="C59" s="671">
        <v>8421</v>
      </c>
      <c r="D59" s="672">
        <v>100</v>
      </c>
      <c r="E59" s="673">
        <v>8860</v>
      </c>
      <c r="F59" s="687">
        <v>105.2</v>
      </c>
      <c r="G59" s="677">
        <v>8401</v>
      </c>
      <c r="H59" s="678">
        <v>99.8</v>
      </c>
      <c r="I59" s="679"/>
      <c r="J59" s="674"/>
      <c r="K59" s="674"/>
    </row>
    <row r="60" spans="1:11" ht="15" customHeight="1">
      <c r="A60" s="675" t="s">
        <v>1407</v>
      </c>
      <c r="B60" s="670">
        <v>6748</v>
      </c>
      <c r="C60" s="673">
        <v>6541</v>
      </c>
      <c r="D60" s="672">
        <v>96.9</v>
      </c>
      <c r="E60" s="673">
        <v>8200</v>
      </c>
      <c r="F60" s="687">
        <v>121.5</v>
      </c>
      <c r="G60" s="677">
        <v>6214</v>
      </c>
      <c r="H60" s="678">
        <v>92.1</v>
      </c>
      <c r="I60" s="679"/>
      <c r="J60" s="674"/>
      <c r="K60" s="674"/>
    </row>
    <row r="61" spans="1:11" ht="15" customHeight="1">
      <c r="A61" s="675" t="s">
        <v>1409</v>
      </c>
      <c r="B61" s="670">
        <v>13724</v>
      </c>
      <c r="C61" s="673">
        <v>13564</v>
      </c>
      <c r="D61" s="672">
        <v>98.8</v>
      </c>
      <c r="E61" s="673">
        <v>17075</v>
      </c>
      <c r="F61" s="687">
        <v>124.4</v>
      </c>
      <c r="G61" s="677">
        <v>13188</v>
      </c>
      <c r="H61" s="678">
        <v>96.1</v>
      </c>
      <c r="I61" s="679"/>
      <c r="J61" s="674"/>
      <c r="K61" s="674"/>
    </row>
    <row r="62" spans="1:11" ht="15" customHeight="1">
      <c r="A62" s="675"/>
      <c r="B62" s="703"/>
      <c r="C62" s="673"/>
      <c r="D62" s="672"/>
      <c r="E62" s="673"/>
      <c r="F62" s="689"/>
      <c r="G62" s="677"/>
      <c r="H62" s="683"/>
      <c r="I62" s="679"/>
      <c r="J62" s="674"/>
      <c r="K62" s="674"/>
    </row>
    <row r="63" spans="1:8" s="668" customFormat="1" ht="15" customHeight="1">
      <c r="A63" s="541" t="s">
        <v>162</v>
      </c>
      <c r="B63" s="699">
        <f>SUM(B64:B70)</f>
        <v>173406</v>
      </c>
      <c r="C63" s="700">
        <f>SUM(C64:C70)</f>
        <v>172809</v>
      </c>
      <c r="D63" s="664">
        <v>99.7</v>
      </c>
      <c r="E63" s="700">
        <f>SUM(E64:E70)</f>
        <v>194075</v>
      </c>
      <c r="F63" s="664">
        <v>111.9</v>
      </c>
      <c r="G63" s="700">
        <f>SUM(G64:G70)</f>
        <v>167775</v>
      </c>
      <c r="H63" s="666">
        <v>96.8</v>
      </c>
    </row>
    <row r="64" spans="1:11" s="650" customFormat="1" ht="15" customHeight="1">
      <c r="A64" s="675" t="s">
        <v>1388</v>
      </c>
      <c r="B64" s="670">
        <v>102706</v>
      </c>
      <c r="C64" s="673">
        <v>102603</v>
      </c>
      <c r="D64" s="672">
        <v>99.9</v>
      </c>
      <c r="E64" s="673">
        <v>113302</v>
      </c>
      <c r="F64" s="687">
        <v>110.3</v>
      </c>
      <c r="G64" s="677">
        <v>100754</v>
      </c>
      <c r="H64" s="678">
        <v>98.1</v>
      </c>
      <c r="I64" s="679"/>
      <c r="J64" s="660"/>
      <c r="K64" s="660"/>
    </row>
    <row r="65" spans="1:11" s="650" customFormat="1" ht="15" customHeight="1">
      <c r="A65" s="675" t="s">
        <v>1396</v>
      </c>
      <c r="B65" s="670">
        <v>8246</v>
      </c>
      <c r="C65" s="673">
        <v>8016</v>
      </c>
      <c r="D65" s="672">
        <v>97.2</v>
      </c>
      <c r="E65" s="673">
        <v>11148</v>
      </c>
      <c r="F65" s="687">
        <v>135.2</v>
      </c>
      <c r="G65" s="677">
        <v>7765</v>
      </c>
      <c r="H65" s="678">
        <v>94.2</v>
      </c>
      <c r="I65" s="679"/>
      <c r="J65" s="660"/>
      <c r="K65" s="660"/>
    </row>
    <row r="66" spans="1:11" s="650" customFormat="1" ht="15" customHeight="1">
      <c r="A66" s="675" t="s">
        <v>1397</v>
      </c>
      <c r="B66" s="670">
        <v>19355</v>
      </c>
      <c r="C66" s="673">
        <v>19355</v>
      </c>
      <c r="D66" s="672">
        <v>100</v>
      </c>
      <c r="E66" s="673">
        <v>23150</v>
      </c>
      <c r="F66" s="687">
        <v>119.6</v>
      </c>
      <c r="G66" s="677">
        <v>19066</v>
      </c>
      <c r="H66" s="678">
        <v>98.5</v>
      </c>
      <c r="I66" s="679"/>
      <c r="J66" s="660"/>
      <c r="K66" s="660"/>
    </row>
    <row r="67" spans="1:11" s="650" customFormat="1" ht="15" customHeight="1">
      <c r="A67" s="675" t="s">
        <v>1411</v>
      </c>
      <c r="B67" s="670">
        <v>20321</v>
      </c>
      <c r="C67" s="673">
        <v>20099</v>
      </c>
      <c r="D67" s="672">
        <v>98.9</v>
      </c>
      <c r="E67" s="673">
        <v>21686</v>
      </c>
      <c r="F67" s="687">
        <v>106.7</v>
      </c>
      <c r="G67" s="677">
        <v>18126</v>
      </c>
      <c r="H67" s="678">
        <v>89.2</v>
      </c>
      <c r="I67" s="679"/>
      <c r="J67" s="660"/>
      <c r="K67" s="660"/>
    </row>
    <row r="68" spans="1:11" s="650" customFormat="1" ht="15" customHeight="1">
      <c r="A68" s="675" t="s">
        <v>1413</v>
      </c>
      <c r="B68" s="670">
        <v>8419</v>
      </c>
      <c r="C68" s="671">
        <v>8396</v>
      </c>
      <c r="D68" s="672">
        <v>99.7</v>
      </c>
      <c r="E68" s="673">
        <v>8708</v>
      </c>
      <c r="F68" s="687">
        <v>103.4</v>
      </c>
      <c r="G68" s="677">
        <v>7964</v>
      </c>
      <c r="H68" s="678">
        <v>94.6</v>
      </c>
      <c r="I68" s="679"/>
      <c r="J68" s="660"/>
      <c r="K68" s="660"/>
    </row>
    <row r="69" spans="1:11" s="650" customFormat="1" ht="15" customHeight="1">
      <c r="A69" s="675" t="s">
        <v>1415</v>
      </c>
      <c r="B69" s="670">
        <v>6289</v>
      </c>
      <c r="C69" s="673">
        <v>6270</v>
      </c>
      <c r="D69" s="672">
        <v>99.7</v>
      </c>
      <c r="E69" s="673">
        <v>6751</v>
      </c>
      <c r="F69" s="687">
        <v>107.3</v>
      </c>
      <c r="G69" s="677">
        <v>6087</v>
      </c>
      <c r="H69" s="678">
        <v>96.8</v>
      </c>
      <c r="I69" s="679"/>
      <c r="J69" s="660"/>
      <c r="K69" s="660"/>
    </row>
    <row r="70" spans="1:11" s="650" customFormat="1" ht="15" customHeight="1">
      <c r="A70" s="704" t="s">
        <v>1417</v>
      </c>
      <c r="B70" s="705">
        <v>8070</v>
      </c>
      <c r="C70" s="706">
        <v>8070</v>
      </c>
      <c r="D70" s="707">
        <v>100</v>
      </c>
      <c r="E70" s="706">
        <v>9330</v>
      </c>
      <c r="F70" s="708">
        <v>115.6</v>
      </c>
      <c r="G70" s="709">
        <v>8013</v>
      </c>
      <c r="H70" s="710">
        <v>99.3</v>
      </c>
      <c r="I70" s="679"/>
      <c r="J70" s="660"/>
      <c r="K70" s="660"/>
    </row>
    <row r="71" spans="1:8" ht="13.5">
      <c r="A71" s="17" t="s">
        <v>163</v>
      </c>
      <c r="B71" s="17"/>
      <c r="C71" s="17"/>
      <c r="D71" s="650"/>
      <c r="E71" s="650"/>
      <c r="F71" s="650"/>
      <c r="G71" s="650"/>
      <c r="H71" s="650"/>
    </row>
    <row r="72" spans="1:8" ht="13.5">
      <c r="A72" s="650"/>
      <c r="B72" s="650"/>
      <c r="C72" s="650"/>
      <c r="D72" s="650"/>
      <c r="E72" s="650"/>
      <c r="F72" s="650"/>
      <c r="G72" s="650"/>
      <c r="H72" s="650"/>
    </row>
    <row r="73" spans="1:8" ht="13.5">
      <c r="A73" s="650"/>
      <c r="B73" s="650"/>
      <c r="C73" s="650"/>
      <c r="D73" s="650"/>
      <c r="E73" s="650"/>
      <c r="F73" s="650"/>
      <c r="G73" s="650"/>
      <c r="H73" s="650"/>
    </row>
    <row r="74" spans="1:8" ht="13.5">
      <c r="A74" s="650"/>
      <c r="B74" s="650"/>
      <c r="C74" s="650"/>
      <c r="D74" s="650"/>
      <c r="E74" s="650"/>
      <c r="F74" s="650"/>
      <c r="G74" s="650"/>
      <c r="H74" s="650"/>
    </row>
    <row r="77" spans="4:8" ht="13.5">
      <c r="D77" s="17"/>
      <c r="E77" s="17"/>
      <c r="F77" s="17"/>
      <c r="G77" s="17"/>
      <c r="H77" s="17"/>
    </row>
  </sheetData>
  <mergeCells count="8">
    <mergeCell ref="G4:G5"/>
    <mergeCell ref="H4:H5"/>
    <mergeCell ref="B4:B5"/>
    <mergeCell ref="C4:C5"/>
    <mergeCell ref="A4:A6"/>
    <mergeCell ref="D4:D6"/>
    <mergeCell ref="F4:F6"/>
    <mergeCell ref="E4:E5"/>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2:W36"/>
  <sheetViews>
    <sheetView workbookViewId="0" topLeftCell="A1">
      <selection activeCell="A1" sqref="A1"/>
    </sheetView>
  </sheetViews>
  <sheetFormatPr defaultColWidth="9.00390625" defaultRowHeight="13.5"/>
  <cols>
    <col min="1" max="1" width="2.625" style="711" customWidth="1"/>
    <col min="2" max="2" width="4.75390625" style="711" customWidth="1"/>
    <col min="3" max="3" width="5.25390625" style="711" customWidth="1"/>
    <col min="4" max="4" width="9.625" style="711" customWidth="1"/>
    <col min="5" max="5" width="10.125" style="711" bestFit="1" customWidth="1"/>
    <col min="6" max="6" width="8.625" style="711" customWidth="1"/>
    <col min="7" max="7" width="9.625" style="711" customWidth="1"/>
    <col min="8" max="8" width="8.625" style="711" customWidth="1"/>
    <col min="9" max="9" width="10.125" style="711" bestFit="1" customWidth="1"/>
    <col min="10" max="10" width="8.625" style="711" customWidth="1"/>
    <col min="11" max="11" width="10.125" style="711" bestFit="1" customWidth="1"/>
    <col min="12" max="12" width="10.625" style="711" customWidth="1"/>
    <col min="13" max="13" width="10.125" style="711" bestFit="1" customWidth="1"/>
    <col min="14" max="21" width="9.125" style="711" bestFit="1" customWidth="1"/>
    <col min="22" max="22" width="9.875" style="711" customWidth="1"/>
    <col min="23" max="16384" width="9.00390625" style="711" customWidth="1"/>
  </cols>
  <sheetData>
    <row r="2" spans="2:5" ht="14.25">
      <c r="B2" s="712" t="s">
        <v>697</v>
      </c>
      <c r="C2" s="713"/>
      <c r="E2" s="714"/>
    </row>
    <row r="3" spans="5:9" ht="12">
      <c r="E3" s="715"/>
      <c r="F3" s="715"/>
      <c r="G3" s="715"/>
      <c r="H3" s="715"/>
      <c r="I3" s="715"/>
    </row>
    <row r="4" spans="2:22" s="716" customFormat="1" ht="12.75" thickBot="1">
      <c r="B4" s="717" t="s">
        <v>676</v>
      </c>
      <c r="C4" s="718"/>
      <c r="D4" s="718"/>
      <c r="E4" s="719"/>
      <c r="F4" s="719"/>
      <c r="G4" s="719"/>
      <c r="H4" s="719"/>
      <c r="I4" s="719"/>
      <c r="J4" s="719"/>
      <c r="K4" s="720"/>
      <c r="N4" s="721"/>
      <c r="O4" s="721"/>
      <c r="V4" s="722" t="s">
        <v>677</v>
      </c>
    </row>
    <row r="5" spans="1:22" ht="13.5" customHeight="1" thickTop="1">
      <c r="A5" s="723"/>
      <c r="B5" s="724"/>
      <c r="C5" s="725"/>
      <c r="D5" s="726"/>
      <c r="E5" s="1478" t="s">
        <v>678</v>
      </c>
      <c r="F5" s="1479"/>
      <c r="G5" s="1479"/>
      <c r="H5" s="1479"/>
      <c r="I5" s="1480"/>
      <c r="J5" s="727" t="s">
        <v>679</v>
      </c>
      <c r="K5" s="1452" t="s">
        <v>165</v>
      </c>
      <c r="L5" s="1453"/>
      <c r="M5" s="1453"/>
      <c r="N5" s="1454"/>
      <c r="O5" s="728" t="s">
        <v>680</v>
      </c>
      <c r="P5" s="729"/>
      <c r="Q5" s="729"/>
      <c r="R5" s="730"/>
      <c r="S5" s="729" t="s">
        <v>681</v>
      </c>
      <c r="T5" s="729"/>
      <c r="U5" s="730"/>
      <c r="V5" s="1469" t="s">
        <v>682</v>
      </c>
    </row>
    <row r="6" spans="1:22" ht="13.5" customHeight="1">
      <c r="A6" s="723"/>
      <c r="B6" s="1457" t="s">
        <v>683</v>
      </c>
      <c r="C6" s="1459"/>
      <c r="D6" s="734" t="s">
        <v>166</v>
      </c>
      <c r="E6" s="1472" t="s">
        <v>1557</v>
      </c>
      <c r="F6" s="1455" t="s">
        <v>167</v>
      </c>
      <c r="G6" s="1455" t="s">
        <v>168</v>
      </c>
      <c r="H6" s="1467" t="s">
        <v>169</v>
      </c>
      <c r="I6" s="1455" t="s">
        <v>684</v>
      </c>
      <c r="J6" s="734" t="s">
        <v>685</v>
      </c>
      <c r="K6" s="1460" t="s">
        <v>166</v>
      </c>
      <c r="L6" s="1460" t="s">
        <v>167</v>
      </c>
      <c r="M6" s="1460" t="s">
        <v>170</v>
      </c>
      <c r="N6" s="1476" t="s">
        <v>686</v>
      </c>
      <c r="O6" s="1460" t="s">
        <v>171</v>
      </c>
      <c r="P6" s="1460" t="s">
        <v>687</v>
      </c>
      <c r="Q6" s="1482" t="s">
        <v>172</v>
      </c>
      <c r="R6" s="1482" t="s">
        <v>688</v>
      </c>
      <c r="S6" s="1474" t="s">
        <v>166</v>
      </c>
      <c r="T6" s="1481" t="s">
        <v>173</v>
      </c>
      <c r="U6" s="1481" t="s">
        <v>689</v>
      </c>
      <c r="V6" s="1470"/>
    </row>
    <row r="7" spans="1:22" ht="12">
      <c r="A7" s="723"/>
      <c r="B7" s="736"/>
      <c r="C7" s="737"/>
      <c r="D7" s="738"/>
      <c r="E7" s="1473"/>
      <c r="F7" s="1456"/>
      <c r="G7" s="1456"/>
      <c r="H7" s="1468"/>
      <c r="I7" s="1456"/>
      <c r="J7" s="740" t="s">
        <v>690</v>
      </c>
      <c r="K7" s="1456"/>
      <c r="L7" s="1456"/>
      <c r="M7" s="1456"/>
      <c r="N7" s="1477"/>
      <c r="O7" s="1456"/>
      <c r="P7" s="1456"/>
      <c r="Q7" s="1483"/>
      <c r="R7" s="1483"/>
      <c r="S7" s="1475"/>
      <c r="T7" s="1468"/>
      <c r="U7" s="1468"/>
      <c r="V7" s="1471"/>
    </row>
    <row r="8" spans="1:22" ht="13.5">
      <c r="A8" s="723"/>
      <c r="B8" s="1457"/>
      <c r="C8" s="1458"/>
      <c r="D8" s="742"/>
      <c r="E8" s="743"/>
      <c r="F8" s="744"/>
      <c r="G8" s="744"/>
      <c r="H8" s="745"/>
      <c r="I8" s="744"/>
      <c r="J8" s="733"/>
      <c r="K8" s="744"/>
      <c r="L8" s="744"/>
      <c r="M8" s="744"/>
      <c r="N8" s="746"/>
      <c r="O8" s="744"/>
      <c r="P8" s="744"/>
      <c r="Q8" s="747"/>
      <c r="R8" s="747"/>
      <c r="S8" s="744"/>
      <c r="T8" s="745"/>
      <c r="U8" s="748"/>
      <c r="V8" s="735"/>
    </row>
    <row r="9" spans="1:23" ht="13.5">
      <c r="A9" s="723"/>
      <c r="B9" s="1457" t="s">
        <v>691</v>
      </c>
      <c r="C9" s="1458"/>
      <c r="D9" s="477">
        <v>240114</v>
      </c>
      <c r="E9" s="478">
        <v>121364</v>
      </c>
      <c r="F9" s="478">
        <v>8890</v>
      </c>
      <c r="G9" s="478">
        <v>77966</v>
      </c>
      <c r="H9" s="478">
        <v>167</v>
      </c>
      <c r="I9" s="478">
        <v>34341</v>
      </c>
      <c r="J9" s="478">
        <v>2639</v>
      </c>
      <c r="K9" s="478">
        <v>105169</v>
      </c>
      <c r="L9" s="478">
        <v>290</v>
      </c>
      <c r="M9" s="478">
        <v>81583</v>
      </c>
      <c r="N9" s="478">
        <v>23296</v>
      </c>
      <c r="O9" s="478">
        <v>4919</v>
      </c>
      <c r="P9" s="478">
        <v>2380</v>
      </c>
      <c r="Q9" s="478">
        <v>2439</v>
      </c>
      <c r="R9" s="478">
        <v>100</v>
      </c>
      <c r="S9" s="478">
        <v>6023</v>
      </c>
      <c r="T9" s="478">
        <v>2039</v>
      </c>
      <c r="U9" s="480">
        <v>3984</v>
      </c>
      <c r="V9" s="732" t="s">
        <v>691</v>
      </c>
      <c r="W9" s="749"/>
    </row>
    <row r="10" spans="1:23" ht="13.5">
      <c r="A10" s="723"/>
      <c r="B10" s="1457">
        <v>48</v>
      </c>
      <c r="C10" s="1458"/>
      <c r="D10" s="477">
        <v>273702</v>
      </c>
      <c r="E10" s="478">
        <v>128688</v>
      </c>
      <c r="F10" s="478">
        <v>9793</v>
      </c>
      <c r="G10" s="478">
        <v>82847</v>
      </c>
      <c r="H10" s="478">
        <v>218</v>
      </c>
      <c r="I10" s="478">
        <v>35830</v>
      </c>
      <c r="J10" s="478">
        <v>2898</v>
      </c>
      <c r="K10" s="478">
        <v>130530</v>
      </c>
      <c r="L10" s="478">
        <v>317</v>
      </c>
      <c r="M10" s="478">
        <v>102909</v>
      </c>
      <c r="N10" s="478">
        <v>27304</v>
      </c>
      <c r="O10" s="478">
        <v>5587</v>
      </c>
      <c r="P10" s="478">
        <v>2717</v>
      </c>
      <c r="Q10" s="478">
        <v>2756</v>
      </c>
      <c r="R10" s="478">
        <v>114</v>
      </c>
      <c r="S10" s="478">
        <v>5999</v>
      </c>
      <c r="T10" s="478">
        <v>2356</v>
      </c>
      <c r="U10" s="480">
        <v>3643</v>
      </c>
      <c r="V10" s="732">
        <v>48</v>
      </c>
      <c r="W10" s="749"/>
    </row>
    <row r="11" spans="1:23" ht="13.5">
      <c r="A11" s="723"/>
      <c r="B11" s="1457">
        <v>49</v>
      </c>
      <c r="C11" s="1458"/>
      <c r="D11" s="477">
        <v>304865</v>
      </c>
      <c r="E11" s="478">
        <v>135758</v>
      </c>
      <c r="F11" s="478">
        <v>11206</v>
      </c>
      <c r="G11" s="478">
        <v>87454</v>
      </c>
      <c r="H11" s="478">
        <v>258</v>
      </c>
      <c r="I11" s="478">
        <v>36840</v>
      </c>
      <c r="J11" s="478">
        <v>3158</v>
      </c>
      <c r="K11" s="478">
        <v>153570</v>
      </c>
      <c r="L11" s="478">
        <v>408</v>
      </c>
      <c r="M11" s="478">
        <v>124184</v>
      </c>
      <c r="N11" s="478">
        <v>28978</v>
      </c>
      <c r="O11" s="478">
        <v>6363</v>
      </c>
      <c r="P11" s="478">
        <v>3158</v>
      </c>
      <c r="Q11" s="478">
        <v>3077</v>
      </c>
      <c r="R11" s="478">
        <v>128</v>
      </c>
      <c r="S11" s="478">
        <v>6016</v>
      </c>
      <c r="T11" s="478">
        <v>2658</v>
      </c>
      <c r="U11" s="480">
        <v>3358</v>
      </c>
      <c r="V11" s="732">
        <v>49</v>
      </c>
      <c r="W11" s="749"/>
    </row>
    <row r="12" spans="1:23" ht="13.5">
      <c r="A12" s="723"/>
      <c r="B12" s="1457">
        <v>50</v>
      </c>
      <c r="C12" s="1458"/>
      <c r="D12" s="477">
        <v>331009</v>
      </c>
      <c r="E12" s="478">
        <v>141430</v>
      </c>
      <c r="F12" s="478">
        <v>12037</v>
      </c>
      <c r="G12" s="478">
        <v>90929</v>
      </c>
      <c r="H12" s="478">
        <v>293</v>
      </c>
      <c r="I12" s="478">
        <v>38171</v>
      </c>
      <c r="J12" s="478">
        <v>3242</v>
      </c>
      <c r="K12" s="478">
        <v>173142</v>
      </c>
      <c r="L12" s="478">
        <v>520</v>
      </c>
      <c r="M12" s="478">
        <v>143700</v>
      </c>
      <c r="N12" s="478">
        <v>28922</v>
      </c>
      <c r="O12" s="478">
        <v>7099</v>
      </c>
      <c r="P12" s="478">
        <v>3590</v>
      </c>
      <c r="Q12" s="478">
        <v>3373</v>
      </c>
      <c r="R12" s="478">
        <v>136</v>
      </c>
      <c r="S12" s="478">
        <v>6096</v>
      </c>
      <c r="T12" s="478">
        <v>2899</v>
      </c>
      <c r="U12" s="480">
        <v>3197</v>
      </c>
      <c r="V12" s="732">
        <v>50</v>
      </c>
      <c r="W12" s="749"/>
    </row>
    <row r="13" spans="1:23" ht="13.5">
      <c r="A13" s="723"/>
      <c r="B13" s="1457">
        <v>51</v>
      </c>
      <c r="C13" s="1458"/>
      <c r="D13" s="477">
        <v>356289</v>
      </c>
      <c r="E13" s="478">
        <v>145819</v>
      </c>
      <c r="F13" s="478">
        <v>12594</v>
      </c>
      <c r="G13" s="478">
        <v>95332</v>
      </c>
      <c r="H13" s="478">
        <v>333</v>
      </c>
      <c r="I13" s="478">
        <v>37560</v>
      </c>
      <c r="J13" s="478">
        <v>3227</v>
      </c>
      <c r="K13" s="478">
        <v>193775</v>
      </c>
      <c r="L13" s="478">
        <v>758</v>
      </c>
      <c r="M13" s="478">
        <v>165869</v>
      </c>
      <c r="N13" s="478">
        <v>27148</v>
      </c>
      <c r="O13" s="478">
        <v>7794</v>
      </c>
      <c r="P13" s="478">
        <v>3984</v>
      </c>
      <c r="Q13" s="478">
        <v>3671</v>
      </c>
      <c r="R13" s="478">
        <v>139</v>
      </c>
      <c r="S13" s="478">
        <v>5674</v>
      </c>
      <c r="T13" s="478">
        <v>2741</v>
      </c>
      <c r="U13" s="480">
        <v>2933</v>
      </c>
      <c r="V13" s="732">
        <v>51</v>
      </c>
      <c r="W13" s="749"/>
    </row>
    <row r="14" spans="1:23" ht="13.5">
      <c r="A14" s="723"/>
      <c r="B14" s="1457">
        <v>52</v>
      </c>
      <c r="C14" s="1458"/>
      <c r="D14" s="477">
        <v>385329</v>
      </c>
      <c r="E14" s="478">
        <v>155587</v>
      </c>
      <c r="F14" s="478">
        <v>12852</v>
      </c>
      <c r="G14" s="478">
        <v>99597</v>
      </c>
      <c r="H14" s="478">
        <v>372</v>
      </c>
      <c r="I14" s="478">
        <v>42766</v>
      </c>
      <c r="J14" s="478">
        <v>3338</v>
      </c>
      <c r="K14" s="478">
        <v>212513</v>
      </c>
      <c r="L14" s="478">
        <v>1033</v>
      </c>
      <c r="M14" s="478">
        <v>185248</v>
      </c>
      <c r="N14" s="478">
        <v>26232</v>
      </c>
      <c r="O14" s="478">
        <v>8489</v>
      </c>
      <c r="P14" s="478">
        <v>4366</v>
      </c>
      <c r="Q14" s="478">
        <v>3972</v>
      </c>
      <c r="R14" s="478">
        <v>151</v>
      </c>
      <c r="S14" s="478">
        <v>5402</v>
      </c>
      <c r="T14" s="478">
        <v>2730</v>
      </c>
      <c r="U14" s="480">
        <v>2672</v>
      </c>
      <c r="V14" s="732">
        <v>52</v>
      </c>
      <c r="W14" s="749"/>
    </row>
    <row r="15" spans="1:23" ht="13.5">
      <c r="A15" s="723"/>
      <c r="B15" s="1457">
        <v>53</v>
      </c>
      <c r="C15" s="1458"/>
      <c r="D15" s="477">
        <v>414872</v>
      </c>
      <c r="E15" s="478">
        <v>165185</v>
      </c>
      <c r="F15" s="478">
        <v>13413</v>
      </c>
      <c r="G15" s="478">
        <v>103108</v>
      </c>
      <c r="H15" s="478">
        <v>396</v>
      </c>
      <c r="I15" s="478">
        <v>48268</v>
      </c>
      <c r="J15" s="478">
        <v>3484</v>
      </c>
      <c r="K15" s="478">
        <v>231831</v>
      </c>
      <c r="L15" s="478">
        <v>1326</v>
      </c>
      <c r="M15" s="478">
        <v>204394</v>
      </c>
      <c r="N15" s="478">
        <v>26111</v>
      </c>
      <c r="O15" s="478">
        <v>9173</v>
      </c>
      <c r="P15" s="478">
        <v>4769</v>
      </c>
      <c r="Q15" s="478">
        <v>4221</v>
      </c>
      <c r="R15" s="478">
        <v>183</v>
      </c>
      <c r="S15" s="478">
        <v>5199</v>
      </c>
      <c r="T15" s="478">
        <v>2731</v>
      </c>
      <c r="U15" s="480">
        <v>2468</v>
      </c>
      <c r="V15" s="732">
        <v>53</v>
      </c>
      <c r="W15" s="749"/>
    </row>
    <row r="16" spans="1:23" ht="13.5">
      <c r="A16" s="723"/>
      <c r="B16" s="1457">
        <v>54</v>
      </c>
      <c r="C16" s="1458"/>
      <c r="D16" s="477">
        <v>445298</v>
      </c>
      <c r="E16" s="478">
        <v>174750</v>
      </c>
      <c r="F16" s="478">
        <v>14403</v>
      </c>
      <c r="G16" s="478">
        <v>106322</v>
      </c>
      <c r="H16" s="478">
        <v>429</v>
      </c>
      <c r="I16" s="478">
        <v>53596</v>
      </c>
      <c r="J16" s="478">
        <v>3598</v>
      </c>
      <c r="K16" s="478">
        <v>252184</v>
      </c>
      <c r="L16" s="478">
        <v>1635</v>
      </c>
      <c r="M16" s="478">
        <v>225475</v>
      </c>
      <c r="N16" s="478">
        <v>25074</v>
      </c>
      <c r="O16" s="478">
        <v>9614</v>
      </c>
      <c r="P16" s="478">
        <v>5129</v>
      </c>
      <c r="Q16" s="478">
        <v>4280</v>
      </c>
      <c r="R16" s="478">
        <v>205</v>
      </c>
      <c r="S16" s="478">
        <v>5152</v>
      </c>
      <c r="T16" s="478">
        <v>2805</v>
      </c>
      <c r="U16" s="480">
        <v>2347</v>
      </c>
      <c r="V16" s="732">
        <v>54</v>
      </c>
      <c r="W16" s="749"/>
    </row>
    <row r="17" spans="1:23" ht="13.5">
      <c r="A17" s="723"/>
      <c r="B17" s="1457">
        <v>55</v>
      </c>
      <c r="C17" s="1458"/>
      <c r="D17" s="477">
        <v>472045</v>
      </c>
      <c r="E17" s="478">
        <v>183533</v>
      </c>
      <c r="F17" s="478">
        <v>15334</v>
      </c>
      <c r="G17" s="478">
        <v>108106</v>
      </c>
      <c r="H17" s="478">
        <v>467</v>
      </c>
      <c r="I17" s="478">
        <v>59626</v>
      </c>
      <c r="J17" s="478">
        <v>3638</v>
      </c>
      <c r="K17" s="478">
        <v>269044</v>
      </c>
      <c r="L17" s="478">
        <v>1904</v>
      </c>
      <c r="M17" s="478">
        <v>241584</v>
      </c>
      <c r="N17" s="478">
        <v>25556</v>
      </c>
      <c r="O17" s="478">
        <v>10328</v>
      </c>
      <c r="P17" s="478">
        <v>5490</v>
      </c>
      <c r="Q17" s="478">
        <v>4609</v>
      </c>
      <c r="R17" s="478">
        <v>229</v>
      </c>
      <c r="S17" s="478">
        <v>5502</v>
      </c>
      <c r="T17" s="478">
        <v>2985</v>
      </c>
      <c r="U17" s="480">
        <v>2517</v>
      </c>
      <c r="V17" s="732">
        <v>55</v>
      </c>
      <c r="W17" s="749"/>
    </row>
    <row r="18" spans="1:23" ht="13.5">
      <c r="A18" s="723"/>
      <c r="B18" s="1457">
        <v>56</v>
      </c>
      <c r="C18" s="1458"/>
      <c r="D18" s="477">
        <v>490695</v>
      </c>
      <c r="E18" s="478">
        <v>190794</v>
      </c>
      <c r="F18" s="478">
        <v>15547</v>
      </c>
      <c r="G18" s="478">
        <v>107474</v>
      </c>
      <c r="H18" s="478">
        <v>434</v>
      </c>
      <c r="I18" s="478">
        <v>67339</v>
      </c>
      <c r="J18" s="478">
        <v>3747</v>
      </c>
      <c r="K18" s="478">
        <v>279546</v>
      </c>
      <c r="L18" s="478">
        <v>1986</v>
      </c>
      <c r="M18" s="478">
        <v>252269</v>
      </c>
      <c r="N18" s="478">
        <v>25291</v>
      </c>
      <c r="O18" s="478">
        <v>10653</v>
      </c>
      <c r="P18" s="478">
        <v>5705</v>
      </c>
      <c r="Q18" s="478">
        <v>4687</v>
      </c>
      <c r="R18" s="478">
        <v>261</v>
      </c>
      <c r="S18" s="478">
        <v>5955</v>
      </c>
      <c r="T18" s="478">
        <v>3228</v>
      </c>
      <c r="U18" s="480">
        <v>2727</v>
      </c>
      <c r="V18" s="732">
        <v>56</v>
      </c>
      <c r="W18" s="749"/>
    </row>
    <row r="19" spans="1:23" s="754" customFormat="1" ht="11.25">
      <c r="A19" s="750"/>
      <c r="B19" s="1463">
        <v>57</v>
      </c>
      <c r="C19" s="1464"/>
      <c r="D19" s="752">
        <f>E19+K19+O19+S19+J19</f>
        <v>509624</v>
      </c>
      <c r="E19" s="484">
        <v>198773</v>
      </c>
      <c r="F19" s="484">
        <v>15480</v>
      </c>
      <c r="G19" s="484">
        <v>105052</v>
      </c>
      <c r="H19" s="484">
        <v>432</v>
      </c>
      <c r="I19" s="484">
        <v>77809</v>
      </c>
      <c r="J19" s="484">
        <v>3781</v>
      </c>
      <c r="K19" s="484">
        <v>289245</v>
      </c>
      <c r="L19" s="484">
        <v>2096</v>
      </c>
      <c r="M19" s="484">
        <v>261258</v>
      </c>
      <c r="N19" s="484">
        <v>25891</v>
      </c>
      <c r="O19" s="484">
        <v>11014</v>
      </c>
      <c r="P19" s="484">
        <v>5790</v>
      </c>
      <c r="Q19" s="484">
        <v>4946</v>
      </c>
      <c r="R19" s="484">
        <v>278</v>
      </c>
      <c r="S19" s="484">
        <v>6811</v>
      </c>
      <c r="T19" s="484">
        <v>3661</v>
      </c>
      <c r="U19" s="485">
        <v>3150</v>
      </c>
      <c r="V19" s="751">
        <v>57</v>
      </c>
      <c r="W19" s="753"/>
    </row>
    <row r="20" spans="1:22" ht="6" customHeight="1">
      <c r="A20" s="723"/>
      <c r="B20" s="732"/>
      <c r="C20" s="755"/>
      <c r="D20" s="477"/>
      <c r="E20" s="478"/>
      <c r="F20" s="478"/>
      <c r="G20" s="478"/>
      <c r="H20" s="478"/>
      <c r="I20" s="478"/>
      <c r="J20" s="478"/>
      <c r="K20" s="484"/>
      <c r="L20" s="478"/>
      <c r="M20" s="478"/>
      <c r="N20" s="478"/>
      <c r="O20" s="478"/>
      <c r="P20" s="478"/>
      <c r="Q20" s="478"/>
      <c r="R20" s="478"/>
      <c r="S20" s="478"/>
      <c r="T20" s="478"/>
      <c r="U20" s="480"/>
      <c r="V20" s="756"/>
    </row>
    <row r="21" spans="1:22" ht="13.5">
      <c r="A21" s="723"/>
      <c r="B21" s="1465" t="s">
        <v>692</v>
      </c>
      <c r="C21" s="1466"/>
      <c r="D21" s="752">
        <f>E21+K21+O21+S21+J21</f>
        <v>502559</v>
      </c>
      <c r="E21" s="478">
        <v>194932</v>
      </c>
      <c r="F21" s="478">
        <v>12328</v>
      </c>
      <c r="G21" s="478">
        <v>104797</v>
      </c>
      <c r="H21" s="478">
        <v>171</v>
      </c>
      <c r="I21" s="478">
        <v>77636</v>
      </c>
      <c r="J21" s="478">
        <v>2774</v>
      </c>
      <c r="K21" s="478">
        <v>287720</v>
      </c>
      <c r="L21" s="478">
        <v>2090</v>
      </c>
      <c r="M21" s="478">
        <v>259739</v>
      </c>
      <c r="N21" s="478">
        <v>25891</v>
      </c>
      <c r="O21" s="478">
        <v>10322</v>
      </c>
      <c r="P21" s="478">
        <v>5111</v>
      </c>
      <c r="Q21" s="478">
        <v>4933</v>
      </c>
      <c r="R21" s="478">
        <v>278</v>
      </c>
      <c r="S21" s="478">
        <v>6811</v>
      </c>
      <c r="T21" s="478">
        <v>3661</v>
      </c>
      <c r="U21" s="480">
        <v>3150</v>
      </c>
      <c r="V21" s="734" t="s">
        <v>692</v>
      </c>
    </row>
    <row r="22" spans="1:22" ht="13.5">
      <c r="A22" s="723"/>
      <c r="B22" s="1461" t="s">
        <v>693</v>
      </c>
      <c r="C22" s="1462"/>
      <c r="D22" s="757">
        <f>E22+K22+O22+S22+J22</f>
        <v>7065</v>
      </c>
      <c r="E22" s="490">
        <v>3841</v>
      </c>
      <c r="F22" s="490">
        <v>3152</v>
      </c>
      <c r="G22" s="490">
        <v>255</v>
      </c>
      <c r="H22" s="490">
        <v>261</v>
      </c>
      <c r="I22" s="490">
        <v>173</v>
      </c>
      <c r="J22" s="490">
        <v>1007</v>
      </c>
      <c r="K22" s="490">
        <v>1525</v>
      </c>
      <c r="L22" s="490">
        <v>6</v>
      </c>
      <c r="M22" s="490">
        <v>1519</v>
      </c>
      <c r="N22" s="490">
        <v>0</v>
      </c>
      <c r="O22" s="490">
        <v>692</v>
      </c>
      <c r="P22" s="490">
        <v>679</v>
      </c>
      <c r="Q22" s="490">
        <v>13</v>
      </c>
      <c r="R22" s="490">
        <v>0</v>
      </c>
      <c r="S22" s="490">
        <v>0</v>
      </c>
      <c r="T22" s="490">
        <v>0</v>
      </c>
      <c r="U22" s="492">
        <v>0</v>
      </c>
      <c r="V22" s="740" t="s">
        <v>693</v>
      </c>
    </row>
    <row r="23" spans="1:11" ht="13.5" customHeight="1">
      <c r="A23" s="758"/>
      <c r="B23" s="711" t="s">
        <v>694</v>
      </c>
      <c r="C23" s="758"/>
      <c r="D23" s="758"/>
      <c r="E23" s="758"/>
      <c r="F23" s="758"/>
      <c r="G23" s="758"/>
      <c r="H23" s="758"/>
      <c r="I23" s="758"/>
      <c r="J23" s="758"/>
      <c r="K23" s="758"/>
    </row>
    <row r="24" spans="1:11" ht="13.5" customHeight="1">
      <c r="A24" s="758"/>
      <c r="B24" s="711" t="s">
        <v>695</v>
      </c>
      <c r="C24" s="758"/>
      <c r="D24" s="758"/>
      <c r="E24" s="758"/>
      <c r="F24" s="758"/>
      <c r="G24" s="758"/>
      <c r="H24" s="758"/>
      <c r="I24" s="758"/>
      <c r="J24" s="758"/>
      <c r="K24" s="758"/>
    </row>
    <row r="25" spans="1:11" ht="12" customHeight="1">
      <c r="A25" s="758"/>
      <c r="B25" s="758" t="s">
        <v>696</v>
      </c>
      <c r="C25" s="758"/>
      <c r="D25" s="758"/>
      <c r="E25" s="758"/>
      <c r="F25" s="758"/>
      <c r="G25" s="758"/>
      <c r="H25" s="758"/>
      <c r="I25" s="758"/>
      <c r="J25" s="758"/>
      <c r="K25" s="758"/>
    </row>
    <row r="26" spans="1:11" ht="12">
      <c r="A26" s="758"/>
      <c r="B26" s="719"/>
      <c r="C26" s="758"/>
      <c r="D26" s="758"/>
      <c r="E26" s="758"/>
      <c r="F26" s="758"/>
      <c r="G26" s="758"/>
      <c r="H26" s="758"/>
      <c r="I26" s="758"/>
      <c r="J26" s="758"/>
      <c r="K26" s="758"/>
    </row>
    <row r="27" spans="1:11" ht="12">
      <c r="A27" s="758"/>
      <c r="B27" s="758"/>
      <c r="C27" s="758"/>
      <c r="D27" s="758"/>
      <c r="E27" s="758"/>
      <c r="F27" s="758"/>
      <c r="G27" s="758"/>
      <c r="H27" s="758"/>
      <c r="I27" s="758"/>
      <c r="J27" s="758"/>
      <c r="K27" s="758"/>
    </row>
    <row r="28" spans="1:11" ht="12">
      <c r="A28" s="758"/>
      <c r="B28" s="758"/>
      <c r="C28" s="758"/>
      <c r="D28" s="758"/>
      <c r="E28" s="758"/>
      <c r="F28" s="758"/>
      <c r="G28" s="758"/>
      <c r="H28" s="758"/>
      <c r="I28" s="758"/>
      <c r="J28" s="758"/>
      <c r="K28" s="758"/>
    </row>
    <row r="29" spans="1:21" ht="12">
      <c r="A29" s="758"/>
      <c r="B29" s="758"/>
      <c r="C29" s="758"/>
      <c r="D29" s="758"/>
      <c r="E29" s="758"/>
      <c r="F29" s="758"/>
      <c r="G29" s="758"/>
      <c r="H29" s="758"/>
      <c r="I29" s="758"/>
      <c r="J29" s="758"/>
      <c r="K29" s="758"/>
      <c r="U29" s="759"/>
    </row>
    <row r="30" spans="1:11" s="754" customFormat="1" ht="11.25">
      <c r="A30" s="760"/>
      <c r="B30" s="760"/>
      <c r="C30" s="760"/>
      <c r="D30" s="760"/>
      <c r="E30" s="760"/>
      <c r="F30" s="760"/>
      <c r="G30" s="760"/>
      <c r="H30" s="760"/>
      <c r="I30" s="760"/>
      <c r="J30" s="760"/>
      <c r="K30" s="760"/>
    </row>
    <row r="31" spans="1:11" ht="12">
      <c r="A31" s="758"/>
      <c r="B31" s="758"/>
      <c r="C31" s="758"/>
      <c r="D31" s="758"/>
      <c r="E31" s="758"/>
      <c r="F31" s="758"/>
      <c r="G31" s="758"/>
      <c r="H31" s="758"/>
      <c r="I31" s="758"/>
      <c r="J31" s="758"/>
      <c r="K31" s="758"/>
    </row>
    <row r="32" spans="1:11" ht="12">
      <c r="A32" s="758"/>
      <c r="B32" s="758"/>
      <c r="C32" s="758"/>
      <c r="D32" s="758"/>
      <c r="E32" s="758"/>
      <c r="F32" s="758"/>
      <c r="G32" s="758"/>
      <c r="H32" s="758"/>
      <c r="I32" s="758"/>
      <c r="J32" s="758"/>
      <c r="K32" s="758"/>
    </row>
    <row r="33" spans="1:11" ht="15" customHeight="1">
      <c r="A33" s="758"/>
      <c r="B33" s="758"/>
      <c r="C33" s="758"/>
      <c r="D33" s="758"/>
      <c r="E33" s="758"/>
      <c r="F33" s="758"/>
      <c r="G33" s="758"/>
      <c r="H33" s="758"/>
      <c r="I33" s="758"/>
      <c r="J33" s="758"/>
      <c r="K33" s="758"/>
    </row>
    <row r="36" ht="13.5" customHeight="1">
      <c r="B36" s="716"/>
    </row>
  </sheetData>
  <mergeCells count="34">
    <mergeCell ref="U6:U7"/>
    <mergeCell ref="Q6:Q7"/>
    <mergeCell ref="P6:P7"/>
    <mergeCell ref="R6:R7"/>
    <mergeCell ref="V5:V7"/>
    <mergeCell ref="K6:K7"/>
    <mergeCell ref="E6:E7"/>
    <mergeCell ref="B14:C14"/>
    <mergeCell ref="S6:S7"/>
    <mergeCell ref="B12:C12"/>
    <mergeCell ref="N6:N7"/>
    <mergeCell ref="E5:I5"/>
    <mergeCell ref="O6:O7"/>
    <mergeCell ref="T6:T7"/>
    <mergeCell ref="B22:C22"/>
    <mergeCell ref="L6:L7"/>
    <mergeCell ref="B19:C19"/>
    <mergeCell ref="B21:C21"/>
    <mergeCell ref="G6:G7"/>
    <mergeCell ref="H6:H7"/>
    <mergeCell ref="I6:I7"/>
    <mergeCell ref="B10:C10"/>
    <mergeCell ref="B11:C11"/>
    <mergeCell ref="B9:C9"/>
    <mergeCell ref="K5:N5"/>
    <mergeCell ref="F6:F7"/>
    <mergeCell ref="B18:C18"/>
    <mergeCell ref="B6:C6"/>
    <mergeCell ref="B15:C15"/>
    <mergeCell ref="B16:C16"/>
    <mergeCell ref="B17:C17"/>
    <mergeCell ref="M6:M7"/>
    <mergeCell ref="B13:C13"/>
    <mergeCell ref="B8:C8"/>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2:M64"/>
  <sheetViews>
    <sheetView workbookViewId="0" topLeftCell="A1">
      <selection activeCell="A1" sqref="A1"/>
    </sheetView>
  </sheetViews>
  <sheetFormatPr defaultColWidth="9.00390625" defaultRowHeight="13.5"/>
  <cols>
    <col min="1" max="1" width="2.625" style="761" customWidth="1"/>
    <col min="2" max="2" width="10.625" style="761" customWidth="1"/>
    <col min="3" max="3" width="8.625" style="761" customWidth="1"/>
    <col min="4" max="4" width="9.625" style="761" customWidth="1"/>
    <col min="5" max="5" width="13.625" style="761" customWidth="1"/>
    <col min="6" max="6" width="8.625" style="761" customWidth="1"/>
    <col min="7" max="7" width="9.25390625" style="761" customWidth="1"/>
    <col min="8" max="8" width="13.625" style="761" customWidth="1"/>
    <col min="9" max="9" width="8.625" style="761" customWidth="1"/>
    <col min="10" max="10" width="2.125" style="761" customWidth="1"/>
    <col min="11" max="11" width="8.625" style="761" customWidth="1"/>
    <col min="12" max="12" width="2.125" style="761" customWidth="1"/>
    <col min="13" max="13" width="13.625" style="761" customWidth="1"/>
    <col min="14" max="16384" width="9.00390625" style="761" customWidth="1"/>
  </cols>
  <sheetData>
    <row r="1" ht="6.75" customHeight="1"/>
    <row r="2" spans="2:13" ht="15" customHeight="1">
      <c r="B2" s="762" t="s">
        <v>711</v>
      </c>
      <c r="E2" s="763"/>
      <c r="F2" s="763"/>
      <c r="G2" s="763"/>
      <c r="H2" s="764"/>
      <c r="I2" s="763"/>
      <c r="J2" s="763"/>
      <c r="K2" s="763"/>
      <c r="L2" s="763"/>
      <c r="M2" s="763"/>
    </row>
    <row r="3" spans="2:13" ht="13.5" customHeight="1" thickBot="1">
      <c r="B3" s="765"/>
      <c r="C3" s="765"/>
      <c r="D3" s="765"/>
      <c r="E3" s="765"/>
      <c r="F3" s="765"/>
      <c r="G3" s="765"/>
      <c r="H3" s="765"/>
      <c r="I3" s="766"/>
      <c r="J3" s="766"/>
      <c r="K3" s="766"/>
      <c r="L3" s="766"/>
      <c r="M3" s="767" t="s">
        <v>705</v>
      </c>
    </row>
    <row r="4" spans="1:13" s="769" customFormat="1" ht="13.5" customHeight="1" thickTop="1">
      <c r="A4" s="768"/>
      <c r="B4" s="1484" t="s">
        <v>706</v>
      </c>
      <c r="C4" s="1494" t="s">
        <v>698</v>
      </c>
      <c r="D4" s="1495"/>
      <c r="E4" s="1495"/>
      <c r="F4" s="1491" t="s">
        <v>699</v>
      </c>
      <c r="G4" s="1492"/>
      <c r="H4" s="1493"/>
      <c r="I4" s="1491" t="s">
        <v>700</v>
      </c>
      <c r="J4" s="1501"/>
      <c r="K4" s="1501"/>
      <c r="L4" s="1501"/>
      <c r="M4" s="1502"/>
    </row>
    <row r="5" spans="1:13" s="769" customFormat="1" ht="13.5" customHeight="1">
      <c r="A5" s="768"/>
      <c r="B5" s="1485"/>
      <c r="C5" s="1489" t="s">
        <v>701</v>
      </c>
      <c r="D5" s="1489" t="s">
        <v>1666</v>
      </c>
      <c r="E5" s="770" t="s">
        <v>702</v>
      </c>
      <c r="F5" s="1489" t="s">
        <v>701</v>
      </c>
      <c r="G5" s="1487" t="s">
        <v>1666</v>
      </c>
      <c r="H5" s="771" t="s">
        <v>702</v>
      </c>
      <c r="I5" s="1489" t="s">
        <v>701</v>
      </c>
      <c r="J5" s="1496" t="s">
        <v>1666</v>
      </c>
      <c r="K5" s="1497"/>
      <c r="L5" s="1496" t="s">
        <v>702</v>
      </c>
      <c r="M5" s="1497"/>
    </row>
    <row r="6" spans="1:13" s="769" customFormat="1" ht="13.5" customHeight="1">
      <c r="A6" s="768"/>
      <c r="B6" s="1486"/>
      <c r="C6" s="1490"/>
      <c r="D6" s="1490"/>
      <c r="E6" s="772" t="s">
        <v>703</v>
      </c>
      <c r="F6" s="1490"/>
      <c r="G6" s="1488"/>
      <c r="H6" s="773" t="s">
        <v>703</v>
      </c>
      <c r="I6" s="1490"/>
      <c r="J6" s="1498"/>
      <c r="K6" s="1499"/>
      <c r="L6" s="1500" t="s">
        <v>703</v>
      </c>
      <c r="M6" s="1499"/>
    </row>
    <row r="7" spans="1:13" s="769" customFormat="1" ht="13.5" customHeight="1">
      <c r="A7" s="768"/>
      <c r="B7" s="774" t="s">
        <v>1642</v>
      </c>
      <c r="C7" s="775">
        <v>28755</v>
      </c>
      <c r="D7" s="776">
        <v>109926</v>
      </c>
      <c r="E7" s="776">
        <v>165128703</v>
      </c>
      <c r="F7" s="777">
        <v>3251</v>
      </c>
      <c r="G7" s="777">
        <v>27586</v>
      </c>
      <c r="H7" s="777">
        <v>101144603</v>
      </c>
      <c r="I7" s="777">
        <v>20281</v>
      </c>
      <c r="J7" s="777"/>
      <c r="K7" s="777">
        <v>66205</v>
      </c>
      <c r="L7" s="777"/>
      <c r="M7" s="778">
        <v>59660542</v>
      </c>
    </row>
    <row r="8" spans="1:13" s="769" customFormat="1" ht="9.75" customHeight="1">
      <c r="A8" s="768"/>
      <c r="B8" s="774"/>
      <c r="C8" s="779"/>
      <c r="D8" s="780"/>
      <c r="E8" s="780"/>
      <c r="F8" s="780"/>
      <c r="G8" s="780"/>
      <c r="H8" s="780"/>
      <c r="I8" s="780"/>
      <c r="J8" s="780"/>
      <c r="K8" s="780"/>
      <c r="L8" s="780"/>
      <c r="M8" s="781"/>
    </row>
    <row r="9" spans="1:13" s="787" customFormat="1" ht="13.5" customHeight="1">
      <c r="A9" s="782"/>
      <c r="B9" s="783" t="s">
        <v>707</v>
      </c>
      <c r="C9" s="784">
        <f aca="true" t="shared" si="0" ref="C9:I9">SUM(C11:C12)</f>
        <v>30170</v>
      </c>
      <c r="D9" s="785">
        <f t="shared" si="0"/>
        <v>112178</v>
      </c>
      <c r="E9" s="785">
        <f t="shared" si="0"/>
        <v>228945453</v>
      </c>
      <c r="F9" s="785">
        <f t="shared" si="0"/>
        <v>3625</v>
      </c>
      <c r="G9" s="785">
        <f t="shared" si="0"/>
        <v>30871</v>
      </c>
      <c r="H9" s="785">
        <f t="shared" si="0"/>
        <v>147178891</v>
      </c>
      <c r="I9" s="785">
        <f t="shared" si="0"/>
        <v>20458</v>
      </c>
      <c r="J9" s="785"/>
      <c r="K9" s="785">
        <f>SUM(K11:K12)</f>
        <v>69326</v>
      </c>
      <c r="L9" s="785"/>
      <c r="M9" s="786">
        <f>SUM(M11:M12)</f>
        <v>77247233</v>
      </c>
    </row>
    <row r="10" spans="1:13" s="769" customFormat="1" ht="9.75" customHeight="1">
      <c r="A10" s="768"/>
      <c r="B10" s="788"/>
      <c r="C10" s="779"/>
      <c r="D10" s="780"/>
      <c r="E10" s="780"/>
      <c r="F10" s="780"/>
      <c r="G10" s="780"/>
      <c r="H10" s="780"/>
      <c r="I10" s="780"/>
      <c r="J10" s="780"/>
      <c r="K10" s="780"/>
      <c r="L10" s="780"/>
      <c r="M10" s="781"/>
    </row>
    <row r="11" spans="1:13" s="787" customFormat="1" ht="13.5" customHeight="1">
      <c r="A11" s="782"/>
      <c r="B11" s="789" t="s">
        <v>1370</v>
      </c>
      <c r="C11" s="784">
        <f>SUM(C19:C31)</f>
        <v>22958</v>
      </c>
      <c r="D11" s="785">
        <f>SUM(D19:D31)</f>
        <v>92966</v>
      </c>
      <c r="E11" s="785">
        <f>SUM(E19:E31)</f>
        <v>208501656</v>
      </c>
      <c r="F11" s="785">
        <f>SUM(F19:F31)</f>
        <v>3194</v>
      </c>
      <c r="G11" s="785">
        <v>29104</v>
      </c>
      <c r="H11" s="785">
        <f>SUM(H19:H31)</f>
        <v>142351336</v>
      </c>
      <c r="I11" s="785">
        <f>SUM(I19:I31)</f>
        <v>14491</v>
      </c>
      <c r="J11" s="785"/>
      <c r="K11" s="785">
        <f>SUM(K19:K31)</f>
        <v>53645</v>
      </c>
      <c r="L11" s="785"/>
      <c r="M11" s="786">
        <f>SUM(M19:M31)</f>
        <v>62237686</v>
      </c>
    </row>
    <row r="12" spans="1:13" s="787" customFormat="1" ht="13.5" customHeight="1">
      <c r="A12" s="782"/>
      <c r="B12" s="789" t="s">
        <v>1371</v>
      </c>
      <c r="C12" s="784">
        <f>SUM(C32:C62)</f>
        <v>7212</v>
      </c>
      <c r="D12" s="785">
        <f>SUM(D32:D62)</f>
        <v>19212</v>
      </c>
      <c r="E12" s="785">
        <f>SUM(E32:E62)</f>
        <v>20443797</v>
      </c>
      <c r="F12" s="785">
        <f>SUM(F32:F62)</f>
        <v>431</v>
      </c>
      <c r="G12" s="785">
        <v>1767</v>
      </c>
      <c r="H12" s="785">
        <v>4827555</v>
      </c>
      <c r="I12" s="785">
        <f>SUM(I32:I62)</f>
        <v>5967</v>
      </c>
      <c r="J12" s="785"/>
      <c r="K12" s="785">
        <v>15681</v>
      </c>
      <c r="L12" s="785"/>
      <c r="M12" s="786">
        <v>15009547</v>
      </c>
    </row>
    <row r="13" spans="1:13" s="787" customFormat="1" ht="9.75" customHeight="1">
      <c r="A13" s="782"/>
      <c r="B13" s="789"/>
      <c r="C13" s="784"/>
      <c r="D13" s="785"/>
      <c r="E13" s="785"/>
      <c r="F13" s="785"/>
      <c r="G13" s="785"/>
      <c r="H13" s="785"/>
      <c r="I13" s="785"/>
      <c r="J13" s="785"/>
      <c r="K13" s="785"/>
      <c r="L13" s="785"/>
      <c r="M13" s="786"/>
    </row>
    <row r="14" spans="1:13" s="787" customFormat="1" ht="13.5" customHeight="1">
      <c r="A14" s="782"/>
      <c r="B14" s="789" t="s">
        <v>1374</v>
      </c>
      <c r="C14" s="784">
        <f aca="true" t="shared" si="1" ref="C14:I14">+C19+C24+C25+C26+C28+C29+C30+C32+C33+C34+C35+C36+C37+C38</f>
        <v>12999</v>
      </c>
      <c r="D14" s="785">
        <f t="shared" si="1"/>
        <v>52027</v>
      </c>
      <c r="E14" s="785">
        <f t="shared" si="1"/>
        <v>119277315</v>
      </c>
      <c r="F14" s="785">
        <f t="shared" si="1"/>
        <v>1799</v>
      </c>
      <c r="G14" s="785">
        <f t="shared" si="1"/>
        <v>17099</v>
      </c>
      <c r="H14" s="785">
        <f t="shared" si="1"/>
        <v>83559275</v>
      </c>
      <c r="I14" s="785">
        <f t="shared" si="1"/>
        <v>8543</v>
      </c>
      <c r="J14" s="785"/>
      <c r="K14" s="785">
        <f>+K19+K24+K25+K26+K28+K29+K30+K32+K33+K34+K35+K36+K37+K38</f>
        <v>29507</v>
      </c>
      <c r="L14" s="785"/>
      <c r="M14" s="786">
        <f>+M19+M24+M25+M26+M28+M29+M30+M32+M33+M34+M35+M36+M37+M38</f>
        <v>33658332</v>
      </c>
    </row>
    <row r="15" spans="1:13" s="787" customFormat="1" ht="13.5" customHeight="1">
      <c r="A15" s="782"/>
      <c r="B15" s="789" t="s">
        <v>1376</v>
      </c>
      <c r="C15" s="784">
        <f>+C23+C39+C40+C41+C42+C43+C44+C45</f>
        <v>2313</v>
      </c>
      <c r="D15" s="785">
        <f>+D23+D39+D40+D41+D42+D43+D44+D45</f>
        <v>7442</v>
      </c>
      <c r="E15" s="785">
        <f>+E23+E39+E40+E41+E42+E43+E44+E45</f>
        <v>13378461</v>
      </c>
      <c r="F15" s="785">
        <f>+F23+F39+F40+F41+F42+F43+F44+F45</f>
        <v>187</v>
      </c>
      <c r="G15" s="785">
        <v>1241</v>
      </c>
      <c r="H15" s="785">
        <v>6965315</v>
      </c>
      <c r="I15" s="785">
        <f>+I23+I39+I40+I41+I42+I43+I44+I45</f>
        <v>1728</v>
      </c>
      <c r="J15" s="785"/>
      <c r="K15" s="785">
        <v>5458</v>
      </c>
      <c r="L15" s="785"/>
      <c r="M15" s="786">
        <v>6144018</v>
      </c>
    </row>
    <row r="16" spans="1:13" s="787" customFormat="1" ht="13.5" customHeight="1">
      <c r="A16" s="782"/>
      <c r="B16" s="789" t="s">
        <v>1378</v>
      </c>
      <c r="C16" s="784">
        <f>+C20+C27+C31+C46+C47+C48+C49+C50</f>
        <v>6034</v>
      </c>
      <c r="D16" s="785">
        <f>+D20+D27+D31+D46+D47+D48+D49+D50</f>
        <v>20516</v>
      </c>
      <c r="E16" s="785">
        <f>+E20+E27+E31+E46+E47+E48+E49+E50</f>
        <v>35259461</v>
      </c>
      <c r="F16" s="785">
        <f>+F20+F27+F31+F46+F47+F48+F49+F50</f>
        <v>665</v>
      </c>
      <c r="G16" s="785">
        <v>4453</v>
      </c>
      <c r="H16" s="785">
        <f>+H20+H27+H31+H46+H47+H48+H49+H50</f>
        <v>19694722</v>
      </c>
      <c r="I16" s="785">
        <f>+I20+I27+I31+I46+I47+I48+I49+I50</f>
        <v>4209</v>
      </c>
      <c r="J16" s="785"/>
      <c r="K16" s="785">
        <f>+K20+K27+K31+K46+K47+K48+K49+K50</f>
        <v>13684</v>
      </c>
      <c r="L16" s="785"/>
      <c r="M16" s="786">
        <f>+M20+M27+M31+M46+M47+M48+M49+M50</f>
        <v>14613808</v>
      </c>
    </row>
    <row r="17" spans="1:13" s="787" customFormat="1" ht="13.5" customHeight="1">
      <c r="A17" s="782"/>
      <c r="B17" s="789" t="s">
        <v>1380</v>
      </c>
      <c r="C17" s="784">
        <f>+C21+C22+C51+C52+C53+C54+C55+C56+C57+C58+C59+C60+C61+C62</f>
        <v>8824</v>
      </c>
      <c r="D17" s="785">
        <f>+D21+D22+D51+D52+D53+D54+D55+D56+D57+D58+D59+D60+D61+D62</f>
        <v>32193</v>
      </c>
      <c r="E17" s="785">
        <f>+E21+E22+E51+E52+E53+E54+E55+E56+E57+E58+E59+E60+E61+E62</f>
        <v>61030216</v>
      </c>
      <c r="F17" s="785">
        <f>+F21+F22+F51+F52+F53+F54+F55+F56+F57+F58+F59+F60+F61+F62</f>
        <v>974</v>
      </c>
      <c r="G17" s="785">
        <v>8078</v>
      </c>
      <c r="H17" s="785">
        <v>36959579</v>
      </c>
      <c r="I17" s="785">
        <f>+I21+I22+I51+I52+I53+I54+I55+I56+I57+I58+I59+I60+I61+I62</f>
        <v>5978</v>
      </c>
      <c r="J17" s="785"/>
      <c r="K17" s="785">
        <v>20677</v>
      </c>
      <c r="L17" s="785"/>
      <c r="M17" s="786">
        <v>22831075</v>
      </c>
    </row>
    <row r="18" spans="1:13" s="769" customFormat="1" ht="9.75" customHeight="1">
      <c r="A18" s="768"/>
      <c r="B18" s="790" t="s">
        <v>704</v>
      </c>
      <c r="C18" s="779"/>
      <c r="D18" s="780"/>
      <c r="E18" s="791"/>
      <c r="F18" s="780"/>
      <c r="G18" s="780"/>
      <c r="H18" s="780"/>
      <c r="I18" s="780"/>
      <c r="J18" s="780"/>
      <c r="K18" s="780"/>
      <c r="L18" s="780"/>
      <c r="M18" s="781"/>
    </row>
    <row r="19" spans="1:13" s="769" customFormat="1" ht="12" customHeight="1">
      <c r="A19" s="768"/>
      <c r="B19" s="774" t="s">
        <v>1383</v>
      </c>
      <c r="C19" s="792">
        <v>6288</v>
      </c>
      <c r="D19" s="793">
        <v>31480</v>
      </c>
      <c r="E19" s="793">
        <v>93050732</v>
      </c>
      <c r="F19" s="793">
        <v>1217</v>
      </c>
      <c r="G19" s="793">
        <v>14073</v>
      </c>
      <c r="H19" s="793">
        <v>73982898</v>
      </c>
      <c r="I19" s="793">
        <v>3491</v>
      </c>
      <c r="J19" s="793"/>
      <c r="K19" s="793">
        <v>14108</v>
      </c>
      <c r="L19" s="793"/>
      <c r="M19" s="794">
        <v>17757123</v>
      </c>
    </row>
    <row r="20" spans="1:13" s="769" customFormat="1" ht="12" customHeight="1">
      <c r="A20" s="768"/>
      <c r="B20" s="774" t="s">
        <v>1384</v>
      </c>
      <c r="C20" s="792">
        <v>2369</v>
      </c>
      <c r="D20" s="793">
        <v>9726</v>
      </c>
      <c r="E20" s="793">
        <v>17002600</v>
      </c>
      <c r="F20" s="793">
        <v>386</v>
      </c>
      <c r="G20" s="793">
        <v>3149</v>
      </c>
      <c r="H20" s="793">
        <v>10300343</v>
      </c>
      <c r="I20" s="793">
        <v>1502</v>
      </c>
      <c r="J20" s="793"/>
      <c r="K20" s="793">
        <v>5480</v>
      </c>
      <c r="L20" s="793"/>
      <c r="M20" s="794">
        <v>6254947</v>
      </c>
    </row>
    <row r="21" spans="1:13" s="769" customFormat="1" ht="12" customHeight="1">
      <c r="A21" s="768"/>
      <c r="B21" s="774" t="s">
        <v>1386</v>
      </c>
      <c r="C21" s="792">
        <v>2992</v>
      </c>
      <c r="D21" s="793">
        <v>11674</v>
      </c>
      <c r="E21" s="793">
        <v>22112717</v>
      </c>
      <c r="F21" s="793">
        <v>370</v>
      </c>
      <c r="G21" s="793">
        <v>2959</v>
      </c>
      <c r="H21" s="793">
        <v>13457970</v>
      </c>
      <c r="I21" s="793">
        <v>1914</v>
      </c>
      <c r="J21" s="793"/>
      <c r="K21" s="793">
        <v>7371</v>
      </c>
      <c r="L21" s="793"/>
      <c r="M21" s="794">
        <v>8139567</v>
      </c>
    </row>
    <row r="22" spans="1:13" s="769" customFormat="1" ht="12" customHeight="1">
      <c r="A22" s="768"/>
      <c r="B22" s="774" t="s">
        <v>1388</v>
      </c>
      <c r="C22" s="792">
        <v>3275</v>
      </c>
      <c r="D22" s="793">
        <v>13818</v>
      </c>
      <c r="E22" s="793">
        <v>31001910</v>
      </c>
      <c r="F22" s="793">
        <v>454</v>
      </c>
      <c r="G22" s="793">
        <v>4321</v>
      </c>
      <c r="H22" s="793">
        <v>21028096</v>
      </c>
      <c r="I22" s="793">
        <v>1972</v>
      </c>
      <c r="J22" s="793"/>
      <c r="K22" s="793">
        <v>8026</v>
      </c>
      <c r="L22" s="793"/>
      <c r="M22" s="794">
        <v>9449609</v>
      </c>
    </row>
    <row r="23" spans="1:13" s="769" customFormat="1" ht="12" customHeight="1">
      <c r="A23" s="768"/>
      <c r="B23" s="774" t="s">
        <v>1390</v>
      </c>
      <c r="C23" s="792">
        <v>1246</v>
      </c>
      <c r="D23" s="793">
        <v>4752</v>
      </c>
      <c r="E23" s="793">
        <v>10835366</v>
      </c>
      <c r="F23" s="793">
        <v>168</v>
      </c>
      <c r="G23" s="793">
        <v>1169</v>
      </c>
      <c r="H23" s="793">
        <v>6882304</v>
      </c>
      <c r="I23" s="793">
        <v>794</v>
      </c>
      <c r="J23" s="793"/>
      <c r="K23" s="793">
        <v>3103</v>
      </c>
      <c r="L23" s="793"/>
      <c r="M23" s="794">
        <v>3779409</v>
      </c>
    </row>
    <row r="24" spans="1:13" s="769" customFormat="1" ht="12" customHeight="1">
      <c r="A24" s="768"/>
      <c r="B24" s="774" t="s">
        <v>1392</v>
      </c>
      <c r="C24" s="792">
        <v>903</v>
      </c>
      <c r="D24" s="793">
        <v>3017</v>
      </c>
      <c r="E24" s="793">
        <v>4087123</v>
      </c>
      <c r="F24" s="793">
        <v>82</v>
      </c>
      <c r="G24" s="793">
        <v>441</v>
      </c>
      <c r="H24" s="793">
        <v>1269147</v>
      </c>
      <c r="I24" s="793">
        <v>679</v>
      </c>
      <c r="J24" s="793"/>
      <c r="K24" s="793">
        <v>2347</v>
      </c>
      <c r="L24" s="793"/>
      <c r="M24" s="794">
        <v>2740365</v>
      </c>
    </row>
    <row r="25" spans="1:13" s="769" customFormat="1" ht="12" customHeight="1">
      <c r="A25" s="768"/>
      <c r="B25" s="774" t="s">
        <v>1394</v>
      </c>
      <c r="C25" s="792">
        <v>799</v>
      </c>
      <c r="D25" s="793">
        <v>2300</v>
      </c>
      <c r="E25" s="793">
        <v>2468123</v>
      </c>
      <c r="F25" s="793">
        <v>58</v>
      </c>
      <c r="G25" s="793">
        <v>264</v>
      </c>
      <c r="H25" s="793">
        <v>677943</v>
      </c>
      <c r="I25" s="793">
        <v>576</v>
      </c>
      <c r="J25" s="793"/>
      <c r="K25" s="793">
        <v>1729</v>
      </c>
      <c r="L25" s="793"/>
      <c r="M25" s="794">
        <v>1681989</v>
      </c>
    </row>
    <row r="26" spans="1:13" s="769" customFormat="1" ht="12" customHeight="1">
      <c r="A26" s="768"/>
      <c r="B26" s="774" t="s">
        <v>1395</v>
      </c>
      <c r="C26" s="792">
        <v>651</v>
      </c>
      <c r="D26" s="793">
        <v>1974</v>
      </c>
      <c r="E26" s="793">
        <v>2945339</v>
      </c>
      <c r="F26" s="793">
        <v>63</v>
      </c>
      <c r="G26" s="793">
        <v>333</v>
      </c>
      <c r="H26" s="793">
        <v>1245593</v>
      </c>
      <c r="I26" s="793">
        <v>508</v>
      </c>
      <c r="J26" s="793"/>
      <c r="K26" s="793">
        <v>1456</v>
      </c>
      <c r="L26" s="793"/>
      <c r="M26" s="794">
        <v>1634699</v>
      </c>
    </row>
    <row r="27" spans="1:13" s="769" customFormat="1" ht="12" customHeight="1">
      <c r="A27" s="768"/>
      <c r="B27" s="774" t="s">
        <v>1398</v>
      </c>
      <c r="C27" s="792">
        <v>872</v>
      </c>
      <c r="D27" s="793">
        <v>3012</v>
      </c>
      <c r="E27" s="793">
        <v>3832840</v>
      </c>
      <c r="F27" s="793">
        <v>81</v>
      </c>
      <c r="G27" s="793">
        <v>415</v>
      </c>
      <c r="H27" s="793">
        <v>1219605</v>
      </c>
      <c r="I27" s="793">
        <v>594</v>
      </c>
      <c r="J27" s="793"/>
      <c r="K27" s="793">
        <v>2236</v>
      </c>
      <c r="L27" s="793"/>
      <c r="M27" s="794">
        <v>2447846</v>
      </c>
    </row>
    <row r="28" spans="1:13" s="769" customFormat="1" ht="12" customHeight="1">
      <c r="A28" s="768"/>
      <c r="B28" s="774" t="s">
        <v>1400</v>
      </c>
      <c r="C28" s="792">
        <v>1332</v>
      </c>
      <c r="D28" s="793">
        <v>4541</v>
      </c>
      <c r="E28" s="793">
        <v>7321884</v>
      </c>
      <c r="F28" s="793">
        <v>154</v>
      </c>
      <c r="G28" s="793">
        <v>1060</v>
      </c>
      <c r="H28" s="793">
        <v>3760433</v>
      </c>
      <c r="I28" s="793">
        <v>867</v>
      </c>
      <c r="J28" s="793"/>
      <c r="K28" s="793">
        <v>2910</v>
      </c>
      <c r="L28" s="793"/>
      <c r="M28" s="794">
        <v>3356915</v>
      </c>
    </row>
    <row r="29" spans="1:13" s="769" customFormat="1" ht="12" customHeight="1">
      <c r="A29" s="768"/>
      <c r="B29" s="774" t="s">
        <v>1402</v>
      </c>
      <c r="C29" s="792">
        <v>751</v>
      </c>
      <c r="D29" s="793">
        <v>2284</v>
      </c>
      <c r="E29" s="793">
        <v>2829602</v>
      </c>
      <c r="F29" s="793">
        <v>44</v>
      </c>
      <c r="G29" s="793">
        <v>342</v>
      </c>
      <c r="H29" s="793">
        <v>1041790</v>
      </c>
      <c r="I29" s="793">
        <v>526</v>
      </c>
      <c r="J29" s="793"/>
      <c r="K29" s="793">
        <v>1648</v>
      </c>
      <c r="L29" s="793"/>
      <c r="M29" s="794">
        <v>1697255</v>
      </c>
    </row>
    <row r="30" spans="1:13" s="769" customFormat="1" ht="12" customHeight="1">
      <c r="A30" s="768"/>
      <c r="B30" s="774" t="s">
        <v>1404</v>
      </c>
      <c r="C30" s="792">
        <v>476</v>
      </c>
      <c r="D30" s="793">
        <v>1360</v>
      </c>
      <c r="E30" s="793">
        <v>1271086</v>
      </c>
      <c r="F30" s="793">
        <v>18</v>
      </c>
      <c r="G30" s="793">
        <v>51</v>
      </c>
      <c r="H30" s="793">
        <v>65571</v>
      </c>
      <c r="I30" s="793">
        <v>393</v>
      </c>
      <c r="J30" s="793"/>
      <c r="K30" s="793">
        <v>1140</v>
      </c>
      <c r="L30" s="793"/>
      <c r="M30" s="794">
        <v>1134389</v>
      </c>
    </row>
    <row r="31" spans="1:13" s="769" customFormat="1" ht="12" customHeight="1">
      <c r="A31" s="768"/>
      <c r="B31" s="774" t="s">
        <v>1406</v>
      </c>
      <c r="C31" s="792">
        <v>1004</v>
      </c>
      <c r="D31" s="793">
        <v>3028</v>
      </c>
      <c r="E31" s="793">
        <v>9742334</v>
      </c>
      <c r="F31" s="793">
        <v>99</v>
      </c>
      <c r="G31" s="793">
        <v>527</v>
      </c>
      <c r="H31" s="793">
        <v>7419643</v>
      </c>
      <c r="I31" s="793">
        <v>675</v>
      </c>
      <c r="J31" s="793"/>
      <c r="K31" s="793">
        <v>2091</v>
      </c>
      <c r="L31" s="793"/>
      <c r="M31" s="794">
        <v>2163573</v>
      </c>
    </row>
    <row r="32" spans="1:13" s="769" customFormat="1" ht="12" customHeight="1">
      <c r="A32" s="768"/>
      <c r="B32" s="774" t="s">
        <v>1408</v>
      </c>
      <c r="C32" s="792">
        <v>274</v>
      </c>
      <c r="D32" s="793">
        <v>775</v>
      </c>
      <c r="E32" s="793">
        <v>1200965</v>
      </c>
      <c r="F32" s="793">
        <v>26</v>
      </c>
      <c r="G32" s="793">
        <v>77</v>
      </c>
      <c r="H32" s="793">
        <v>679940</v>
      </c>
      <c r="I32" s="793">
        <v>231</v>
      </c>
      <c r="J32" s="793"/>
      <c r="K32" s="793">
        <v>654</v>
      </c>
      <c r="L32" s="793"/>
      <c r="M32" s="794">
        <v>507064</v>
      </c>
    </row>
    <row r="33" spans="1:13" s="769" customFormat="1" ht="12" customHeight="1">
      <c r="A33" s="768"/>
      <c r="B33" s="774" t="s">
        <v>1410</v>
      </c>
      <c r="C33" s="792">
        <v>205</v>
      </c>
      <c r="D33" s="793">
        <v>576</v>
      </c>
      <c r="E33" s="793">
        <v>555738</v>
      </c>
      <c r="F33" s="793">
        <v>33</v>
      </c>
      <c r="G33" s="793">
        <v>114</v>
      </c>
      <c r="H33" s="793">
        <v>194665</v>
      </c>
      <c r="I33" s="793">
        <v>163</v>
      </c>
      <c r="J33" s="793"/>
      <c r="K33" s="793">
        <v>429</v>
      </c>
      <c r="L33" s="793"/>
      <c r="M33" s="794">
        <v>351801</v>
      </c>
    </row>
    <row r="34" spans="1:13" s="769" customFormat="1" ht="12" customHeight="1">
      <c r="A34" s="768"/>
      <c r="B34" s="774" t="s">
        <v>1412</v>
      </c>
      <c r="C34" s="792">
        <v>516</v>
      </c>
      <c r="D34" s="793">
        <v>1585</v>
      </c>
      <c r="E34" s="793">
        <v>1515462</v>
      </c>
      <c r="F34" s="793">
        <v>63</v>
      </c>
      <c r="G34" s="793">
        <v>207</v>
      </c>
      <c r="H34" s="793">
        <v>354043</v>
      </c>
      <c r="I34" s="793">
        <v>413</v>
      </c>
      <c r="J34" s="793"/>
      <c r="K34" s="793">
        <v>1268</v>
      </c>
      <c r="L34" s="793"/>
      <c r="M34" s="794">
        <v>1118357</v>
      </c>
    </row>
    <row r="35" spans="1:13" s="769" customFormat="1" ht="12" customHeight="1">
      <c r="A35" s="768"/>
      <c r="B35" s="774" t="s">
        <v>1414</v>
      </c>
      <c r="C35" s="792">
        <v>152</v>
      </c>
      <c r="D35" s="793">
        <v>409</v>
      </c>
      <c r="E35" s="793">
        <v>377559</v>
      </c>
      <c r="F35" s="793">
        <v>3</v>
      </c>
      <c r="G35" s="793">
        <v>14</v>
      </c>
      <c r="H35" s="793">
        <v>33600</v>
      </c>
      <c r="I35" s="793">
        <v>130</v>
      </c>
      <c r="J35" s="793"/>
      <c r="K35" s="793">
        <v>316</v>
      </c>
      <c r="L35" s="793"/>
      <c r="M35" s="794">
        <v>315114</v>
      </c>
    </row>
    <row r="36" spans="1:13" s="769" customFormat="1" ht="12" customHeight="1">
      <c r="A36" s="768"/>
      <c r="B36" s="774" t="s">
        <v>1416</v>
      </c>
      <c r="C36" s="792">
        <v>205</v>
      </c>
      <c r="D36" s="793">
        <v>520</v>
      </c>
      <c r="E36" s="793">
        <v>543406</v>
      </c>
      <c r="F36" s="793">
        <v>13</v>
      </c>
      <c r="G36" s="793">
        <v>28</v>
      </c>
      <c r="H36" s="793">
        <v>91611</v>
      </c>
      <c r="I36" s="793">
        <v>178</v>
      </c>
      <c r="J36" s="793"/>
      <c r="K36" s="793">
        <v>457</v>
      </c>
      <c r="L36" s="793"/>
      <c r="M36" s="794">
        <v>440418</v>
      </c>
    </row>
    <row r="37" spans="1:13" s="769" customFormat="1" ht="12" customHeight="1">
      <c r="A37" s="768"/>
      <c r="B37" s="774" t="s">
        <v>1368</v>
      </c>
      <c r="C37" s="792">
        <v>264</v>
      </c>
      <c r="D37" s="793">
        <v>718</v>
      </c>
      <c r="E37" s="793">
        <v>628725</v>
      </c>
      <c r="F37" s="793">
        <v>19</v>
      </c>
      <c r="G37" s="793">
        <v>66</v>
      </c>
      <c r="H37" s="793">
        <v>93858</v>
      </c>
      <c r="I37" s="793">
        <v>226</v>
      </c>
      <c r="J37" s="793"/>
      <c r="K37" s="793">
        <v>605</v>
      </c>
      <c r="L37" s="793"/>
      <c r="M37" s="794">
        <v>516036</v>
      </c>
    </row>
    <row r="38" spans="1:13" s="769" customFormat="1" ht="12" customHeight="1">
      <c r="A38" s="768"/>
      <c r="B38" s="774" t="s">
        <v>1369</v>
      </c>
      <c r="C38" s="792">
        <v>183</v>
      </c>
      <c r="D38" s="793">
        <v>488</v>
      </c>
      <c r="E38" s="793">
        <v>481571</v>
      </c>
      <c r="F38" s="793">
        <v>6</v>
      </c>
      <c r="G38" s="793">
        <v>29</v>
      </c>
      <c r="H38" s="793">
        <v>68183</v>
      </c>
      <c r="I38" s="793">
        <v>162</v>
      </c>
      <c r="J38" s="793"/>
      <c r="K38" s="793">
        <v>440</v>
      </c>
      <c r="L38" s="793"/>
      <c r="M38" s="794">
        <v>406807</v>
      </c>
    </row>
    <row r="39" spans="1:13" s="769" customFormat="1" ht="12" customHeight="1">
      <c r="A39" s="768"/>
      <c r="B39" s="774" t="s">
        <v>1372</v>
      </c>
      <c r="C39" s="792">
        <v>140</v>
      </c>
      <c r="D39" s="793">
        <v>359</v>
      </c>
      <c r="E39" s="793">
        <v>326362</v>
      </c>
      <c r="F39" s="793">
        <v>1</v>
      </c>
      <c r="G39" s="793">
        <v>0</v>
      </c>
      <c r="H39" s="793">
        <v>0</v>
      </c>
      <c r="I39" s="793">
        <v>123</v>
      </c>
      <c r="J39" s="795" t="s">
        <v>708</v>
      </c>
      <c r="K39" s="793">
        <v>333</v>
      </c>
      <c r="L39" s="795" t="s">
        <v>708</v>
      </c>
      <c r="M39" s="794">
        <v>319862</v>
      </c>
    </row>
    <row r="40" spans="1:13" s="769" customFormat="1" ht="12" customHeight="1">
      <c r="A40" s="768"/>
      <c r="B40" s="774" t="s">
        <v>1373</v>
      </c>
      <c r="C40" s="792">
        <v>275</v>
      </c>
      <c r="D40" s="793">
        <v>696</v>
      </c>
      <c r="E40" s="793">
        <v>562932</v>
      </c>
      <c r="F40" s="793">
        <v>5</v>
      </c>
      <c r="G40" s="793">
        <v>21</v>
      </c>
      <c r="H40" s="793">
        <v>4170</v>
      </c>
      <c r="I40" s="793">
        <v>233</v>
      </c>
      <c r="J40" s="793"/>
      <c r="K40" s="793">
        <v>600</v>
      </c>
      <c r="L40" s="793"/>
      <c r="M40" s="794">
        <v>541705</v>
      </c>
    </row>
    <row r="41" spans="1:13" s="769" customFormat="1" ht="12" customHeight="1">
      <c r="A41" s="768"/>
      <c r="B41" s="774" t="s">
        <v>1375</v>
      </c>
      <c r="C41" s="792">
        <v>117</v>
      </c>
      <c r="D41" s="793">
        <v>292</v>
      </c>
      <c r="E41" s="793">
        <v>320947</v>
      </c>
      <c r="F41" s="793">
        <v>4</v>
      </c>
      <c r="G41" s="793">
        <v>8</v>
      </c>
      <c r="H41" s="793">
        <v>10000</v>
      </c>
      <c r="I41" s="793">
        <v>105</v>
      </c>
      <c r="J41" s="793"/>
      <c r="K41" s="793">
        <v>269</v>
      </c>
      <c r="L41" s="793"/>
      <c r="M41" s="794">
        <v>307932</v>
      </c>
    </row>
    <row r="42" spans="1:13" s="769" customFormat="1" ht="12" customHeight="1">
      <c r="A42" s="768"/>
      <c r="B42" s="774" t="s">
        <v>1377</v>
      </c>
      <c r="C42" s="792">
        <v>222</v>
      </c>
      <c r="D42" s="793">
        <v>592</v>
      </c>
      <c r="E42" s="793">
        <v>598860</v>
      </c>
      <c r="F42" s="793">
        <v>6</v>
      </c>
      <c r="G42" s="793">
        <v>34</v>
      </c>
      <c r="H42" s="793">
        <v>58691</v>
      </c>
      <c r="I42" s="793">
        <v>190</v>
      </c>
      <c r="J42" s="795"/>
      <c r="K42" s="793">
        <v>492</v>
      </c>
      <c r="L42" s="795"/>
      <c r="M42" s="794">
        <v>519091</v>
      </c>
    </row>
    <row r="43" spans="1:13" s="769" customFormat="1" ht="12" customHeight="1">
      <c r="A43" s="768"/>
      <c r="B43" s="774" t="s">
        <v>1379</v>
      </c>
      <c r="C43" s="792">
        <v>110</v>
      </c>
      <c r="D43" s="793">
        <v>268</v>
      </c>
      <c r="E43" s="793">
        <v>242026</v>
      </c>
      <c r="F43" s="94">
        <v>0</v>
      </c>
      <c r="G43" s="94">
        <v>0</v>
      </c>
      <c r="H43" s="94">
        <v>0</v>
      </c>
      <c r="I43" s="793">
        <v>98</v>
      </c>
      <c r="J43" s="795"/>
      <c r="K43" s="793">
        <v>245</v>
      </c>
      <c r="L43" s="795"/>
      <c r="M43" s="794">
        <v>238981</v>
      </c>
    </row>
    <row r="44" spans="1:13" s="769" customFormat="1" ht="12" customHeight="1">
      <c r="A44" s="768"/>
      <c r="B44" s="774" t="s">
        <v>1381</v>
      </c>
      <c r="C44" s="792">
        <v>93</v>
      </c>
      <c r="D44" s="793">
        <v>181</v>
      </c>
      <c r="E44" s="793">
        <v>202892</v>
      </c>
      <c r="F44" s="793">
        <v>1</v>
      </c>
      <c r="G44" s="793">
        <v>0</v>
      </c>
      <c r="H44" s="795">
        <v>0</v>
      </c>
      <c r="I44" s="793">
        <v>87</v>
      </c>
      <c r="J44" s="795" t="s">
        <v>708</v>
      </c>
      <c r="K44" s="795">
        <v>172</v>
      </c>
      <c r="L44" s="795" t="s">
        <v>708</v>
      </c>
      <c r="M44" s="796">
        <v>200632</v>
      </c>
    </row>
    <row r="45" spans="1:13" s="769" customFormat="1" ht="12" customHeight="1">
      <c r="A45" s="768"/>
      <c r="B45" s="774" t="s">
        <v>1382</v>
      </c>
      <c r="C45" s="792">
        <v>110</v>
      </c>
      <c r="D45" s="793">
        <v>302</v>
      </c>
      <c r="E45" s="793">
        <v>289076</v>
      </c>
      <c r="F45" s="793">
        <v>2</v>
      </c>
      <c r="G45" s="793">
        <v>0</v>
      </c>
      <c r="H45" s="793">
        <v>0</v>
      </c>
      <c r="I45" s="793">
        <v>98</v>
      </c>
      <c r="J45" s="795" t="s">
        <v>708</v>
      </c>
      <c r="K45" s="795">
        <v>253</v>
      </c>
      <c r="L45" s="795" t="s">
        <v>708</v>
      </c>
      <c r="M45" s="796">
        <v>246556</v>
      </c>
    </row>
    <row r="46" spans="1:13" s="769" customFormat="1" ht="12" customHeight="1">
      <c r="A46" s="768"/>
      <c r="B46" s="774" t="s">
        <v>1385</v>
      </c>
      <c r="C46" s="792">
        <v>559</v>
      </c>
      <c r="D46" s="793">
        <v>1595</v>
      </c>
      <c r="E46" s="793">
        <v>1731322</v>
      </c>
      <c r="F46" s="793">
        <v>39</v>
      </c>
      <c r="G46" s="793">
        <v>148</v>
      </c>
      <c r="H46" s="793">
        <v>282851</v>
      </c>
      <c r="I46" s="793">
        <v>418</v>
      </c>
      <c r="J46" s="793"/>
      <c r="K46" s="793">
        <v>1251</v>
      </c>
      <c r="L46" s="793"/>
      <c r="M46" s="794">
        <v>1377826</v>
      </c>
    </row>
    <row r="47" spans="1:13" s="769" customFormat="1" ht="12" customHeight="1">
      <c r="A47" s="768"/>
      <c r="B47" s="774" t="s">
        <v>1387</v>
      </c>
      <c r="C47" s="792">
        <v>405</v>
      </c>
      <c r="D47" s="793">
        <v>1126</v>
      </c>
      <c r="E47" s="793">
        <v>989308</v>
      </c>
      <c r="F47" s="793">
        <v>12</v>
      </c>
      <c r="G47" s="793">
        <v>50</v>
      </c>
      <c r="H47" s="793">
        <v>60366</v>
      </c>
      <c r="I47" s="793">
        <v>347</v>
      </c>
      <c r="J47" s="793"/>
      <c r="K47" s="793">
        <v>964</v>
      </c>
      <c r="L47" s="793"/>
      <c r="M47" s="794">
        <v>892769</v>
      </c>
    </row>
    <row r="48" spans="1:13" s="769" customFormat="1" ht="12" customHeight="1">
      <c r="A48" s="768"/>
      <c r="B48" s="774" t="s">
        <v>1389</v>
      </c>
      <c r="C48" s="792">
        <v>271</v>
      </c>
      <c r="D48" s="793">
        <v>705</v>
      </c>
      <c r="E48" s="793">
        <v>647931</v>
      </c>
      <c r="F48" s="793">
        <v>10</v>
      </c>
      <c r="G48" s="793">
        <v>27</v>
      </c>
      <c r="H48" s="793">
        <v>51035</v>
      </c>
      <c r="I48" s="793">
        <v>220</v>
      </c>
      <c r="J48" s="793"/>
      <c r="K48" s="793">
        <v>588</v>
      </c>
      <c r="L48" s="793"/>
      <c r="M48" s="794">
        <v>568125</v>
      </c>
    </row>
    <row r="49" spans="1:13" s="769" customFormat="1" ht="12" customHeight="1">
      <c r="A49" s="768"/>
      <c r="B49" s="774" t="s">
        <v>1391</v>
      </c>
      <c r="C49" s="792">
        <v>366</v>
      </c>
      <c r="D49" s="793">
        <v>910</v>
      </c>
      <c r="E49" s="793">
        <v>909723</v>
      </c>
      <c r="F49" s="793">
        <v>26</v>
      </c>
      <c r="G49" s="793">
        <v>113</v>
      </c>
      <c r="H49" s="793">
        <v>261517</v>
      </c>
      <c r="I49" s="793">
        <v>292</v>
      </c>
      <c r="J49" s="793"/>
      <c r="K49" s="793">
        <v>714</v>
      </c>
      <c r="L49" s="793"/>
      <c r="M49" s="794">
        <v>616850</v>
      </c>
    </row>
    <row r="50" spans="1:13" s="769" customFormat="1" ht="12" customHeight="1">
      <c r="A50" s="768"/>
      <c r="B50" s="774" t="s">
        <v>1393</v>
      </c>
      <c r="C50" s="792">
        <v>188</v>
      </c>
      <c r="D50" s="793">
        <v>414</v>
      </c>
      <c r="E50" s="793">
        <v>403403</v>
      </c>
      <c r="F50" s="793">
        <v>12</v>
      </c>
      <c r="G50" s="793">
        <v>24</v>
      </c>
      <c r="H50" s="793">
        <v>99362</v>
      </c>
      <c r="I50" s="793">
        <v>161</v>
      </c>
      <c r="J50" s="793"/>
      <c r="K50" s="793">
        <v>360</v>
      </c>
      <c r="L50" s="793"/>
      <c r="M50" s="794">
        <v>291872</v>
      </c>
    </row>
    <row r="51" spans="1:13" s="769" customFormat="1" ht="12" customHeight="1">
      <c r="A51" s="768"/>
      <c r="B51" s="774" t="s">
        <v>1396</v>
      </c>
      <c r="C51" s="792">
        <v>155</v>
      </c>
      <c r="D51" s="793">
        <v>411</v>
      </c>
      <c r="E51" s="793">
        <v>451818</v>
      </c>
      <c r="F51" s="793">
        <v>7</v>
      </c>
      <c r="G51" s="793">
        <v>44</v>
      </c>
      <c r="H51" s="793">
        <v>93604</v>
      </c>
      <c r="I51" s="793">
        <v>128</v>
      </c>
      <c r="J51" s="793"/>
      <c r="K51" s="793">
        <v>332</v>
      </c>
      <c r="L51" s="793"/>
      <c r="M51" s="794">
        <v>350200</v>
      </c>
    </row>
    <row r="52" spans="1:13" s="769" customFormat="1" ht="12" customHeight="1">
      <c r="A52" s="768"/>
      <c r="B52" s="774" t="s">
        <v>1397</v>
      </c>
      <c r="C52" s="792">
        <v>436</v>
      </c>
      <c r="D52" s="793">
        <v>1270</v>
      </c>
      <c r="E52" s="793">
        <v>1356394</v>
      </c>
      <c r="F52" s="793">
        <v>30</v>
      </c>
      <c r="G52" s="793">
        <v>134</v>
      </c>
      <c r="H52" s="793">
        <v>210247</v>
      </c>
      <c r="I52" s="793">
        <v>345</v>
      </c>
      <c r="J52" s="793"/>
      <c r="K52" s="793">
        <v>1025</v>
      </c>
      <c r="L52" s="793"/>
      <c r="M52" s="794">
        <v>1114168</v>
      </c>
    </row>
    <row r="53" spans="1:13" s="769" customFormat="1" ht="12" customHeight="1">
      <c r="A53" s="768"/>
      <c r="B53" s="774" t="s">
        <v>1399</v>
      </c>
      <c r="C53" s="792">
        <v>213</v>
      </c>
      <c r="D53" s="793">
        <v>552</v>
      </c>
      <c r="E53" s="793">
        <v>576729</v>
      </c>
      <c r="F53" s="793">
        <v>6</v>
      </c>
      <c r="G53" s="793">
        <v>20</v>
      </c>
      <c r="H53" s="793">
        <v>16705</v>
      </c>
      <c r="I53" s="793">
        <v>184</v>
      </c>
      <c r="J53" s="793"/>
      <c r="K53" s="793">
        <v>492</v>
      </c>
      <c r="L53" s="793"/>
      <c r="M53" s="794">
        <v>545469</v>
      </c>
    </row>
    <row r="54" spans="1:13" s="769" customFormat="1" ht="12" customHeight="1">
      <c r="A54" s="768"/>
      <c r="B54" s="774" t="s">
        <v>1401</v>
      </c>
      <c r="C54" s="792">
        <v>131</v>
      </c>
      <c r="D54" s="793">
        <v>386</v>
      </c>
      <c r="E54" s="793">
        <v>366169</v>
      </c>
      <c r="F54" s="793">
        <v>4</v>
      </c>
      <c r="G54" s="793">
        <v>64</v>
      </c>
      <c r="H54" s="793">
        <v>58287</v>
      </c>
      <c r="I54" s="793">
        <v>119</v>
      </c>
      <c r="J54" s="795"/>
      <c r="K54" s="793">
        <v>308</v>
      </c>
      <c r="L54" s="795"/>
      <c r="M54" s="794">
        <v>303977</v>
      </c>
    </row>
    <row r="55" spans="1:13" s="769" customFormat="1" ht="12" customHeight="1">
      <c r="A55" s="768"/>
      <c r="B55" s="774" t="s">
        <v>1403</v>
      </c>
      <c r="C55" s="792">
        <v>134</v>
      </c>
      <c r="D55" s="793">
        <v>328</v>
      </c>
      <c r="E55" s="793">
        <v>273394</v>
      </c>
      <c r="F55" s="793">
        <v>9</v>
      </c>
      <c r="G55" s="793">
        <v>20</v>
      </c>
      <c r="H55" s="793">
        <v>33062</v>
      </c>
      <c r="I55" s="793">
        <v>116</v>
      </c>
      <c r="J55" s="793"/>
      <c r="K55" s="793">
        <v>276</v>
      </c>
      <c r="L55" s="793"/>
      <c r="M55" s="794">
        <v>225689</v>
      </c>
    </row>
    <row r="56" spans="1:13" s="769" customFormat="1" ht="12" customHeight="1">
      <c r="A56" s="768"/>
      <c r="B56" s="774" t="s">
        <v>1405</v>
      </c>
      <c r="C56" s="792">
        <v>164</v>
      </c>
      <c r="D56" s="793">
        <v>565</v>
      </c>
      <c r="E56" s="793">
        <v>1909131</v>
      </c>
      <c r="F56" s="793">
        <v>32</v>
      </c>
      <c r="G56" s="793">
        <v>254</v>
      </c>
      <c r="H56" s="793">
        <v>1652915</v>
      </c>
      <c r="I56" s="793">
        <v>106</v>
      </c>
      <c r="J56" s="793"/>
      <c r="K56" s="793">
        <v>240</v>
      </c>
      <c r="L56" s="793"/>
      <c r="M56" s="794">
        <v>230699</v>
      </c>
    </row>
    <row r="57" spans="1:13" s="769" customFormat="1" ht="12" customHeight="1">
      <c r="A57" s="768"/>
      <c r="B57" s="774" t="s">
        <v>1407</v>
      </c>
      <c r="C57" s="792">
        <v>96</v>
      </c>
      <c r="D57" s="793">
        <v>270</v>
      </c>
      <c r="E57" s="793">
        <v>250090</v>
      </c>
      <c r="F57" s="94">
        <v>1</v>
      </c>
      <c r="G57" s="793">
        <v>0</v>
      </c>
      <c r="H57" s="793">
        <v>0</v>
      </c>
      <c r="I57" s="793">
        <v>85</v>
      </c>
      <c r="J57" s="795" t="s">
        <v>708</v>
      </c>
      <c r="K57" s="793">
        <v>244</v>
      </c>
      <c r="L57" s="795" t="s">
        <v>708</v>
      </c>
      <c r="M57" s="794">
        <v>246726</v>
      </c>
    </row>
    <row r="58" spans="1:13" s="769" customFormat="1" ht="12" customHeight="1">
      <c r="A58" s="768"/>
      <c r="B58" s="774" t="s">
        <v>1409</v>
      </c>
      <c r="C58" s="792">
        <v>367</v>
      </c>
      <c r="D58" s="793">
        <v>867</v>
      </c>
      <c r="E58" s="793">
        <v>724851</v>
      </c>
      <c r="F58" s="793">
        <v>22</v>
      </c>
      <c r="G58" s="793">
        <v>83</v>
      </c>
      <c r="H58" s="793">
        <v>194689</v>
      </c>
      <c r="I58" s="793">
        <v>287</v>
      </c>
      <c r="J58" s="793"/>
      <c r="K58" s="793">
        <v>662</v>
      </c>
      <c r="L58" s="793"/>
      <c r="M58" s="794">
        <v>483764</v>
      </c>
    </row>
    <row r="59" spans="1:13" s="769" customFormat="1" ht="12" customHeight="1">
      <c r="A59" s="768"/>
      <c r="B59" s="774" t="s">
        <v>1411</v>
      </c>
      <c r="C59" s="792">
        <v>417</v>
      </c>
      <c r="D59" s="793">
        <v>1063</v>
      </c>
      <c r="E59" s="793">
        <v>1107066</v>
      </c>
      <c r="F59" s="793">
        <v>18</v>
      </c>
      <c r="G59" s="793">
        <v>73</v>
      </c>
      <c r="H59" s="793">
        <v>108663</v>
      </c>
      <c r="I59" s="793">
        <v>346</v>
      </c>
      <c r="J59" s="793"/>
      <c r="K59" s="793">
        <v>881</v>
      </c>
      <c r="L59" s="793"/>
      <c r="M59" s="794">
        <v>965585</v>
      </c>
    </row>
    <row r="60" spans="1:13" s="769" customFormat="1" ht="12" customHeight="1">
      <c r="A60" s="768"/>
      <c r="B60" s="774" t="s">
        <v>1413</v>
      </c>
      <c r="C60" s="792">
        <v>169</v>
      </c>
      <c r="D60" s="793">
        <v>370</v>
      </c>
      <c r="E60" s="793">
        <v>334981</v>
      </c>
      <c r="F60" s="793">
        <v>4</v>
      </c>
      <c r="G60" s="793">
        <v>8</v>
      </c>
      <c r="H60" s="793">
        <v>5330</v>
      </c>
      <c r="I60" s="793">
        <v>144</v>
      </c>
      <c r="J60" s="793"/>
      <c r="K60" s="793">
        <v>333</v>
      </c>
      <c r="L60" s="793"/>
      <c r="M60" s="794">
        <v>319363</v>
      </c>
    </row>
    <row r="61" spans="1:13" s="769" customFormat="1" ht="12" customHeight="1">
      <c r="A61" s="768"/>
      <c r="B61" s="774" t="s">
        <v>1415</v>
      </c>
      <c r="C61" s="792">
        <v>139</v>
      </c>
      <c r="D61" s="793">
        <v>356</v>
      </c>
      <c r="E61" s="793">
        <v>283237</v>
      </c>
      <c r="F61" s="793">
        <v>11</v>
      </c>
      <c r="G61" s="793">
        <v>65</v>
      </c>
      <c r="H61" s="793">
        <v>44095</v>
      </c>
      <c r="I61" s="793">
        <v>120</v>
      </c>
      <c r="J61" s="793"/>
      <c r="K61" s="793">
        <v>275</v>
      </c>
      <c r="L61" s="793"/>
      <c r="M61" s="794">
        <v>253245</v>
      </c>
    </row>
    <row r="62" spans="1:13" s="769" customFormat="1" ht="12" customHeight="1">
      <c r="A62" s="768"/>
      <c r="B62" s="797" t="s">
        <v>1417</v>
      </c>
      <c r="C62" s="798">
        <v>136</v>
      </c>
      <c r="D62" s="799">
        <v>263</v>
      </c>
      <c r="E62" s="799">
        <v>281729</v>
      </c>
      <c r="F62" s="799">
        <v>6</v>
      </c>
      <c r="G62" s="799">
        <v>0</v>
      </c>
      <c r="H62" s="799">
        <v>0</v>
      </c>
      <c r="I62" s="799">
        <v>112</v>
      </c>
      <c r="J62" s="800" t="s">
        <v>708</v>
      </c>
      <c r="K62" s="799">
        <v>245</v>
      </c>
      <c r="L62" s="800" t="s">
        <v>708</v>
      </c>
      <c r="M62" s="801">
        <v>276930</v>
      </c>
    </row>
    <row r="63" ht="12">
      <c r="B63" s="761" t="s">
        <v>709</v>
      </c>
    </row>
    <row r="64" ht="12">
      <c r="B64" s="761" t="s">
        <v>710</v>
      </c>
    </row>
  </sheetData>
  <mergeCells count="12">
    <mergeCell ref="J5:K6"/>
    <mergeCell ref="L5:M5"/>
    <mergeCell ref="L6:M6"/>
    <mergeCell ref="I4:M4"/>
    <mergeCell ref="B4:B6"/>
    <mergeCell ref="G5:G6"/>
    <mergeCell ref="I5:I6"/>
    <mergeCell ref="F4:H4"/>
    <mergeCell ref="C4:E4"/>
    <mergeCell ref="C5:C6"/>
    <mergeCell ref="D5:D6"/>
    <mergeCell ref="F5:F6"/>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M64"/>
  <sheetViews>
    <sheetView workbookViewId="0" topLeftCell="A1">
      <selection activeCell="A1" sqref="A1"/>
    </sheetView>
  </sheetViews>
  <sheetFormatPr defaultColWidth="9.00390625" defaultRowHeight="13.5"/>
  <cols>
    <col min="1" max="1" width="2.625" style="17" customWidth="1"/>
    <col min="2" max="10" width="9.625" style="17" customWidth="1"/>
    <col min="11" max="13" width="9.125" style="17" customWidth="1"/>
    <col min="14" max="16384" width="9.00390625" style="17" customWidth="1"/>
  </cols>
  <sheetData>
    <row r="2" spans="2:7" ht="14.25">
      <c r="B2" s="18" t="s">
        <v>1422</v>
      </c>
      <c r="C2" s="18"/>
      <c r="D2" s="18"/>
      <c r="E2" s="18"/>
      <c r="F2" s="18"/>
      <c r="G2" s="18"/>
    </row>
    <row r="4" ht="12.75" thickBot="1">
      <c r="M4" s="19" t="s">
        <v>1418</v>
      </c>
    </row>
    <row r="5" spans="1:13" ht="20.25" customHeight="1" thickTop="1">
      <c r="A5" s="20"/>
      <c r="B5" s="21" t="s">
        <v>1419</v>
      </c>
      <c r="C5" s="21" t="s">
        <v>1420</v>
      </c>
      <c r="D5" s="21">
        <v>53</v>
      </c>
      <c r="E5" s="22">
        <v>54</v>
      </c>
      <c r="F5" s="21">
        <v>55</v>
      </c>
      <c r="G5" s="21">
        <v>56</v>
      </c>
      <c r="H5" s="23" t="s">
        <v>1419</v>
      </c>
      <c r="I5" s="21" t="s">
        <v>1420</v>
      </c>
      <c r="J5" s="21">
        <v>53</v>
      </c>
      <c r="K5" s="22">
        <v>54</v>
      </c>
      <c r="L5" s="21">
        <v>55</v>
      </c>
      <c r="M5" s="21">
        <v>56</v>
      </c>
    </row>
    <row r="6" spans="1:13" ht="13.5" customHeight="1">
      <c r="A6" s="20"/>
      <c r="B6" s="24" t="s">
        <v>1367</v>
      </c>
      <c r="C6" s="25">
        <f>SUM(C9:C10)</f>
        <v>1234310</v>
      </c>
      <c r="D6" s="26">
        <f>SUM(D9:D10)</f>
        <v>1240505</v>
      </c>
      <c r="E6" s="26">
        <f>SUM(E9:E10)</f>
        <v>1247031</v>
      </c>
      <c r="F6" s="26">
        <f>SUM(F9:F10)</f>
        <v>1251917</v>
      </c>
      <c r="G6" s="26">
        <f>SUM(G9:G10)</f>
        <v>1254394</v>
      </c>
      <c r="H6" s="27" t="s">
        <v>1368</v>
      </c>
      <c r="I6" s="28">
        <v>11676</v>
      </c>
      <c r="J6" s="28">
        <v>11567</v>
      </c>
      <c r="K6" s="28">
        <v>11509</v>
      </c>
      <c r="L6" s="28">
        <v>11374</v>
      </c>
      <c r="M6" s="29">
        <v>11292</v>
      </c>
    </row>
    <row r="7" spans="1:13" ht="13.5" customHeight="1">
      <c r="A7" s="20"/>
      <c r="B7" s="30"/>
      <c r="C7" s="31"/>
      <c r="D7" s="32"/>
      <c r="E7" s="32"/>
      <c r="F7" s="32"/>
      <c r="G7" s="32"/>
      <c r="H7" s="33"/>
      <c r="I7" s="20"/>
      <c r="J7" s="20"/>
      <c r="K7" s="20"/>
      <c r="L7" s="20"/>
      <c r="M7" s="34"/>
    </row>
    <row r="8" spans="1:13" ht="13.5" customHeight="1">
      <c r="A8" s="20"/>
      <c r="B8" s="35"/>
      <c r="C8" s="36"/>
      <c r="D8" s="37"/>
      <c r="E8" s="37"/>
      <c r="F8" s="37"/>
      <c r="G8" s="37"/>
      <c r="H8" s="33" t="s">
        <v>1369</v>
      </c>
      <c r="I8" s="20">
        <v>10889</v>
      </c>
      <c r="J8" s="20">
        <v>10842</v>
      </c>
      <c r="K8" s="20">
        <v>10756</v>
      </c>
      <c r="L8" s="20">
        <v>10685</v>
      </c>
      <c r="M8" s="34">
        <v>10648</v>
      </c>
    </row>
    <row r="9" spans="1:13" ht="13.5" customHeight="1">
      <c r="A9" s="20"/>
      <c r="B9" s="24" t="s">
        <v>1370</v>
      </c>
      <c r="C9" s="38">
        <f>SUM(C17:C31)</f>
        <v>855862</v>
      </c>
      <c r="D9" s="39">
        <f>SUM(D17:D31)</f>
        <v>862802</v>
      </c>
      <c r="E9" s="39">
        <f>SUM(E17:E31)</f>
        <v>869748</v>
      </c>
      <c r="F9" s="39">
        <f>SUM(F17:F31)</f>
        <v>875386</v>
      </c>
      <c r="G9" s="39">
        <f>SUM(G17:G31)</f>
        <v>879281</v>
      </c>
      <c r="H9" s="40"/>
      <c r="I9" s="20"/>
      <c r="J9" s="20"/>
      <c r="K9" s="20"/>
      <c r="L9" s="20"/>
      <c r="M9" s="34"/>
    </row>
    <row r="10" spans="1:13" ht="13.5" customHeight="1">
      <c r="A10" s="20"/>
      <c r="B10" s="24" t="s">
        <v>1371</v>
      </c>
      <c r="C10" s="38">
        <f>SUM(C33:C38)+SUM(I6:I38)</f>
        <v>378448</v>
      </c>
      <c r="D10" s="39">
        <f>SUM(D33:D38)+SUM(J6:J38)</f>
        <v>377703</v>
      </c>
      <c r="E10" s="39">
        <f>SUM(E33:E38)+SUM(K6:K38)</f>
        <v>377283</v>
      </c>
      <c r="F10" s="39">
        <f>SUM(F33:F38)+SUM(L6:L38)</f>
        <v>376531</v>
      </c>
      <c r="G10" s="39">
        <f>SUM(G33:G38)+SUM(M6:M38)</f>
        <v>375113</v>
      </c>
      <c r="H10" s="33" t="s">
        <v>1372</v>
      </c>
      <c r="I10" s="20">
        <v>8009</v>
      </c>
      <c r="J10" s="20">
        <v>8024</v>
      </c>
      <c r="K10" s="20">
        <v>8021</v>
      </c>
      <c r="L10" s="20">
        <v>8037</v>
      </c>
      <c r="M10" s="34">
        <v>8038</v>
      </c>
    </row>
    <row r="11" spans="1:13" ht="13.5" customHeight="1">
      <c r="A11" s="20"/>
      <c r="B11" s="35"/>
      <c r="C11" s="38"/>
      <c r="D11" s="39"/>
      <c r="E11" s="39"/>
      <c r="F11" s="39"/>
      <c r="G11" s="39"/>
      <c r="H11" s="33" t="s">
        <v>1373</v>
      </c>
      <c r="I11" s="20">
        <v>13378</v>
      </c>
      <c r="J11" s="20">
        <v>13302</v>
      </c>
      <c r="K11" s="20">
        <v>13174</v>
      </c>
      <c r="L11" s="20">
        <v>13190</v>
      </c>
      <c r="M11" s="34">
        <v>13060</v>
      </c>
    </row>
    <row r="12" spans="1:13" ht="13.5" customHeight="1">
      <c r="A12" s="20"/>
      <c r="B12" s="24" t="s">
        <v>1374</v>
      </c>
      <c r="C12" s="38">
        <f>C17+C23+C24+C25+C28+C29+C30+C33+C34+C36+C37+C38+I6+I8</f>
        <v>544660</v>
      </c>
      <c r="D12" s="39">
        <f>D17+D23+D24+D25+D28+D29+D30+D33+D34+D36+D37+D38+J6+J8</f>
        <v>549372</v>
      </c>
      <c r="E12" s="39">
        <f>E17+E23+E24+E25+E28+E29+E30+E33+E34+E36+E37+E38+K6+K8</f>
        <v>553817</v>
      </c>
      <c r="F12" s="39">
        <f>F17+F23+F24+F25+F28+F29+F30+F33+F34+F36+F37+F38+L6+L8</f>
        <v>557759</v>
      </c>
      <c r="G12" s="39">
        <f>G17+G23+G24+G25+G28+G29+G30+G33+G34+G36+G37+G38+M6+M8</f>
        <v>560516</v>
      </c>
      <c r="H12" s="33" t="s">
        <v>1375</v>
      </c>
      <c r="I12" s="20">
        <v>8055</v>
      </c>
      <c r="J12" s="20">
        <v>8012</v>
      </c>
      <c r="K12" s="20">
        <v>7992</v>
      </c>
      <c r="L12" s="20">
        <v>8028</v>
      </c>
      <c r="M12" s="34">
        <v>8005</v>
      </c>
    </row>
    <row r="13" spans="1:13" ht="13.5" customHeight="1">
      <c r="A13" s="20"/>
      <c r="B13" s="24" t="s">
        <v>1376</v>
      </c>
      <c r="C13" s="38">
        <f>C22+I10+I11+I12+I13+I14+I15+I16</f>
        <v>105045</v>
      </c>
      <c r="D13" s="39">
        <f>D22+J10+J11+J12+J13+J14+J15+J16</f>
        <v>104810</v>
      </c>
      <c r="E13" s="39">
        <f>E22+K10+K11+K12+K13+K14+K15+K16</f>
        <v>104709</v>
      </c>
      <c r="F13" s="39">
        <f>F22+L10+L11+L12+L13+L14+L15+L16</f>
        <v>104601</v>
      </c>
      <c r="G13" s="39">
        <f>G22+M10+M11+M12+M13+M14+M15+M16</f>
        <v>104255</v>
      </c>
      <c r="H13" s="33" t="s">
        <v>1377</v>
      </c>
      <c r="I13" s="20">
        <v>13103</v>
      </c>
      <c r="J13" s="20">
        <v>13026</v>
      </c>
      <c r="K13" s="20">
        <v>12965</v>
      </c>
      <c r="L13" s="20">
        <v>12888</v>
      </c>
      <c r="M13" s="34">
        <v>12857</v>
      </c>
    </row>
    <row r="14" spans="1:13" ht="13.5" customHeight="1">
      <c r="A14" s="20"/>
      <c r="B14" s="24" t="s">
        <v>1378</v>
      </c>
      <c r="C14" s="38">
        <f>C18+C27+C31+I18+I19+I21+I22+I23</f>
        <v>253352</v>
      </c>
      <c r="D14" s="39">
        <f>D18+D27+D31+J18+J19+J21+J22+J23</f>
        <v>253351</v>
      </c>
      <c r="E14" s="39">
        <f>E18+E27+E31+K18+K19+K21+K22+K23</f>
        <v>253856</v>
      </c>
      <c r="F14" s="39">
        <f>F18+F27+F31+L18+L19+L21+L22+L23</f>
        <v>253916</v>
      </c>
      <c r="G14" s="39">
        <f>G18+G27+G31+M18+M19+M21+M22+M23</f>
        <v>253957</v>
      </c>
      <c r="H14" s="33" t="s">
        <v>1379</v>
      </c>
      <c r="I14" s="20">
        <v>5506</v>
      </c>
      <c r="J14" s="20">
        <v>5457</v>
      </c>
      <c r="K14" s="20">
        <v>5382</v>
      </c>
      <c r="L14" s="20">
        <v>5301</v>
      </c>
      <c r="M14" s="34">
        <v>5260</v>
      </c>
    </row>
    <row r="15" spans="1:13" ht="13.5" customHeight="1">
      <c r="A15" s="20"/>
      <c r="B15" s="24" t="s">
        <v>1380</v>
      </c>
      <c r="C15" s="38">
        <f>C19+C20+I25+I26+I27+I28+I29+I30+I31+I33+I35+I36+I37+I38</f>
        <v>331253</v>
      </c>
      <c r="D15" s="39">
        <f>D19+D20+J25+J26+J27+J28+J29+J30+J31+J33+J35+J36+J37+J38</f>
        <v>332972</v>
      </c>
      <c r="E15" s="39">
        <f>E19+E20+K25+K26+K27+K28+K29+K30+K31+K33+K35+K36+K37+K38</f>
        <v>334649</v>
      </c>
      <c r="F15" s="39">
        <f>F19+F20+L25+L26+L27+L28+L29+L30+L31+L33+L35+L36+L37+L38</f>
        <v>335641</v>
      </c>
      <c r="G15" s="39">
        <f>G19+G20+M25+M26+M27+M28+M29+M30+M31+M33+M35+M36+M37+M38</f>
        <v>335666</v>
      </c>
      <c r="H15" s="33" t="s">
        <v>1381</v>
      </c>
      <c r="I15" s="20">
        <v>6686</v>
      </c>
      <c r="J15" s="20">
        <v>6717</v>
      </c>
      <c r="K15" s="20">
        <v>6723</v>
      </c>
      <c r="L15" s="20">
        <v>6645</v>
      </c>
      <c r="M15" s="34">
        <v>6654</v>
      </c>
    </row>
    <row r="16" spans="1:13" ht="13.5" customHeight="1">
      <c r="A16" s="20"/>
      <c r="B16" s="41"/>
      <c r="C16" s="42"/>
      <c r="D16" s="20"/>
      <c r="E16" s="20"/>
      <c r="F16" s="20"/>
      <c r="G16" s="20"/>
      <c r="H16" s="33" t="s">
        <v>1382</v>
      </c>
      <c r="I16" s="20">
        <v>7797</v>
      </c>
      <c r="J16" s="20">
        <v>7746</v>
      </c>
      <c r="K16" s="20">
        <v>7688</v>
      </c>
      <c r="L16" s="20">
        <v>7601</v>
      </c>
      <c r="M16" s="34">
        <v>7478</v>
      </c>
    </row>
    <row r="17" spans="1:13" ht="13.5" customHeight="1">
      <c r="A17" s="20"/>
      <c r="B17" s="43" t="s">
        <v>1383</v>
      </c>
      <c r="C17" s="44">
        <v>227914</v>
      </c>
      <c r="D17" s="45">
        <v>231126</v>
      </c>
      <c r="E17" s="45">
        <v>234257</v>
      </c>
      <c r="F17" s="45">
        <v>237041</v>
      </c>
      <c r="G17" s="45">
        <v>239084</v>
      </c>
      <c r="H17" s="40"/>
      <c r="I17" s="20"/>
      <c r="J17" s="20"/>
      <c r="K17" s="20"/>
      <c r="L17" s="20"/>
      <c r="M17" s="34"/>
    </row>
    <row r="18" spans="1:13" ht="13.5" customHeight="1">
      <c r="A18" s="20"/>
      <c r="B18" s="43" t="s">
        <v>1384</v>
      </c>
      <c r="C18" s="44">
        <v>92432</v>
      </c>
      <c r="D18" s="45">
        <v>92602</v>
      </c>
      <c r="E18" s="45">
        <v>92749</v>
      </c>
      <c r="F18" s="45">
        <v>92823</v>
      </c>
      <c r="G18" s="45">
        <v>92979</v>
      </c>
      <c r="H18" s="33" t="s">
        <v>1385</v>
      </c>
      <c r="I18" s="20">
        <v>27149</v>
      </c>
      <c r="J18" s="20">
        <v>27162</v>
      </c>
      <c r="K18" s="20">
        <v>27348</v>
      </c>
      <c r="L18" s="20">
        <v>27440</v>
      </c>
      <c r="M18" s="34">
        <v>27447</v>
      </c>
    </row>
    <row r="19" spans="1:13" ht="13.5" customHeight="1">
      <c r="A19" s="20"/>
      <c r="B19" s="43" t="s">
        <v>1386</v>
      </c>
      <c r="C19" s="44">
        <v>97306</v>
      </c>
      <c r="D19" s="45">
        <v>98229</v>
      </c>
      <c r="E19" s="45">
        <v>99123</v>
      </c>
      <c r="F19" s="45">
        <v>99751</v>
      </c>
      <c r="G19" s="45">
        <v>99946</v>
      </c>
      <c r="H19" s="33" t="s">
        <v>1387</v>
      </c>
      <c r="I19" s="20">
        <v>22431</v>
      </c>
      <c r="J19" s="20">
        <v>22471</v>
      </c>
      <c r="K19" s="20">
        <v>22546</v>
      </c>
      <c r="L19" s="20">
        <v>22423</v>
      </c>
      <c r="M19" s="34">
        <v>22460</v>
      </c>
    </row>
    <row r="20" spans="1:13" ht="13.5" customHeight="1">
      <c r="A20" s="20"/>
      <c r="B20" s="43" t="s">
        <v>1388</v>
      </c>
      <c r="C20" s="44">
        <v>100473</v>
      </c>
      <c r="D20" s="45">
        <v>101359</v>
      </c>
      <c r="E20" s="45">
        <v>102109</v>
      </c>
      <c r="F20" s="45">
        <v>102600</v>
      </c>
      <c r="G20" s="45">
        <v>103140</v>
      </c>
      <c r="H20" s="40"/>
      <c r="I20" s="20"/>
      <c r="J20" s="20"/>
      <c r="K20" s="20"/>
      <c r="L20" s="20"/>
      <c r="M20" s="34"/>
    </row>
    <row r="21" spans="1:13" ht="13.5" customHeight="1">
      <c r="A21" s="20"/>
      <c r="B21" s="41"/>
      <c r="C21" s="44"/>
      <c r="D21" s="45"/>
      <c r="E21" s="45"/>
      <c r="F21" s="45"/>
      <c r="G21" s="45"/>
      <c r="H21" s="33" t="s">
        <v>1389</v>
      </c>
      <c r="I21" s="20">
        <v>12436</v>
      </c>
      <c r="J21" s="20">
        <v>12359</v>
      </c>
      <c r="K21" s="20">
        <v>12302</v>
      </c>
      <c r="L21" s="20">
        <v>12221</v>
      </c>
      <c r="M21" s="34">
        <v>12129</v>
      </c>
    </row>
    <row r="22" spans="1:13" ht="13.5" customHeight="1">
      <c r="A22" s="20"/>
      <c r="B22" s="43" t="s">
        <v>1390</v>
      </c>
      <c r="C22" s="44">
        <v>42511</v>
      </c>
      <c r="D22" s="45">
        <v>42526</v>
      </c>
      <c r="E22" s="45">
        <v>42764</v>
      </c>
      <c r="F22" s="45">
        <v>42911</v>
      </c>
      <c r="G22" s="45">
        <v>42903</v>
      </c>
      <c r="H22" s="33" t="s">
        <v>1391</v>
      </c>
      <c r="I22" s="20">
        <v>18949</v>
      </c>
      <c r="J22" s="20">
        <v>18858</v>
      </c>
      <c r="K22" s="20">
        <v>18800</v>
      </c>
      <c r="L22" s="20">
        <v>18821</v>
      </c>
      <c r="M22" s="34">
        <v>18702</v>
      </c>
    </row>
    <row r="23" spans="1:13" ht="13.5" customHeight="1">
      <c r="A23" s="20"/>
      <c r="B23" s="43" t="s">
        <v>1392</v>
      </c>
      <c r="C23" s="44">
        <v>40193</v>
      </c>
      <c r="D23" s="45">
        <v>40482</v>
      </c>
      <c r="E23" s="45">
        <v>40772</v>
      </c>
      <c r="F23" s="45">
        <v>41048</v>
      </c>
      <c r="G23" s="45">
        <v>41268</v>
      </c>
      <c r="H23" s="33" t="s">
        <v>1393</v>
      </c>
      <c r="I23" s="20">
        <v>10456</v>
      </c>
      <c r="J23" s="20">
        <v>10362</v>
      </c>
      <c r="K23" s="20">
        <v>10251</v>
      </c>
      <c r="L23" s="20">
        <v>10220</v>
      </c>
      <c r="M23" s="34">
        <v>10193</v>
      </c>
    </row>
    <row r="24" spans="1:13" ht="13.5" customHeight="1">
      <c r="A24" s="20"/>
      <c r="B24" s="43" t="s">
        <v>1394</v>
      </c>
      <c r="C24" s="44">
        <v>38117</v>
      </c>
      <c r="D24" s="45">
        <v>38268</v>
      </c>
      <c r="E24" s="45">
        <v>38332</v>
      </c>
      <c r="F24" s="45">
        <v>38533</v>
      </c>
      <c r="G24" s="45">
        <v>38485</v>
      </c>
      <c r="H24" s="40"/>
      <c r="I24" s="20"/>
      <c r="J24" s="20"/>
      <c r="K24" s="20"/>
      <c r="L24" s="20"/>
      <c r="M24" s="34"/>
    </row>
    <row r="25" spans="1:13" ht="13.5" customHeight="1">
      <c r="A25" s="20"/>
      <c r="B25" s="43" t="s">
        <v>1395</v>
      </c>
      <c r="C25" s="44">
        <v>32454</v>
      </c>
      <c r="D25" s="45">
        <v>32357</v>
      </c>
      <c r="E25" s="45">
        <v>32372</v>
      </c>
      <c r="F25" s="45">
        <v>32324</v>
      </c>
      <c r="G25" s="45">
        <v>32413</v>
      </c>
      <c r="H25" s="33" t="s">
        <v>1396</v>
      </c>
      <c r="I25" s="20">
        <v>8523</v>
      </c>
      <c r="J25" s="20">
        <v>8467</v>
      </c>
      <c r="K25" s="20">
        <v>8349</v>
      </c>
      <c r="L25" s="20">
        <v>8317</v>
      </c>
      <c r="M25" s="34">
        <v>8260</v>
      </c>
    </row>
    <row r="26" spans="1:13" ht="13.5" customHeight="1">
      <c r="A26" s="20"/>
      <c r="B26" s="41"/>
      <c r="C26" s="44"/>
      <c r="D26" s="45"/>
      <c r="E26" s="45"/>
      <c r="F26" s="45"/>
      <c r="G26" s="45"/>
      <c r="H26" s="33" t="s">
        <v>1397</v>
      </c>
      <c r="I26" s="20">
        <v>19435</v>
      </c>
      <c r="J26" s="20">
        <v>19418</v>
      </c>
      <c r="K26" s="20">
        <v>19472</v>
      </c>
      <c r="L26" s="20">
        <v>19481</v>
      </c>
      <c r="M26" s="34">
        <v>19400</v>
      </c>
    </row>
    <row r="27" spans="1:13" ht="13.5" customHeight="1">
      <c r="A27" s="20"/>
      <c r="B27" s="43" t="s">
        <v>1398</v>
      </c>
      <c r="C27" s="44">
        <v>32994</v>
      </c>
      <c r="D27" s="45">
        <v>33138</v>
      </c>
      <c r="E27" s="45">
        <v>33239</v>
      </c>
      <c r="F27" s="45">
        <v>33286</v>
      </c>
      <c r="G27" s="45">
        <v>33241</v>
      </c>
      <c r="H27" s="33" t="s">
        <v>1399</v>
      </c>
      <c r="I27" s="20">
        <v>13382</v>
      </c>
      <c r="J27" s="20">
        <v>13389</v>
      </c>
      <c r="K27" s="20">
        <v>13395</v>
      </c>
      <c r="L27" s="20">
        <v>13400</v>
      </c>
      <c r="M27" s="34">
        <v>13421</v>
      </c>
    </row>
    <row r="28" spans="1:13" ht="13.5" customHeight="1">
      <c r="A28" s="20"/>
      <c r="B28" s="43" t="s">
        <v>1400</v>
      </c>
      <c r="C28" s="44">
        <v>50194</v>
      </c>
      <c r="D28" s="45">
        <v>51183</v>
      </c>
      <c r="E28" s="45">
        <v>51998</v>
      </c>
      <c r="F28" s="45">
        <v>52597</v>
      </c>
      <c r="G28" s="45">
        <v>53048</v>
      </c>
      <c r="H28" s="33" t="s">
        <v>1401</v>
      </c>
      <c r="I28" s="20">
        <v>10484</v>
      </c>
      <c r="J28" s="20">
        <v>10507</v>
      </c>
      <c r="K28" s="20">
        <v>10498</v>
      </c>
      <c r="L28" s="20">
        <v>10538</v>
      </c>
      <c r="M28" s="34">
        <v>10579</v>
      </c>
    </row>
    <row r="29" spans="1:13" ht="13.5" customHeight="1">
      <c r="A29" s="20"/>
      <c r="B29" s="43" t="s">
        <v>1402</v>
      </c>
      <c r="C29" s="44">
        <v>39482</v>
      </c>
      <c r="D29" s="45">
        <v>39879</v>
      </c>
      <c r="E29" s="45">
        <v>40161</v>
      </c>
      <c r="F29" s="45">
        <v>40559</v>
      </c>
      <c r="G29" s="45">
        <v>40888</v>
      </c>
      <c r="H29" s="33" t="s">
        <v>1403</v>
      </c>
      <c r="I29" s="20">
        <v>8532</v>
      </c>
      <c r="J29" s="20">
        <v>8587</v>
      </c>
      <c r="K29" s="20">
        <v>8684</v>
      </c>
      <c r="L29" s="20">
        <v>8690</v>
      </c>
      <c r="M29" s="34">
        <v>8636</v>
      </c>
    </row>
    <row r="30" spans="1:13" ht="13.5" customHeight="1">
      <c r="A30" s="20"/>
      <c r="B30" s="43" t="s">
        <v>1404</v>
      </c>
      <c r="C30" s="44">
        <v>25287</v>
      </c>
      <c r="D30" s="45">
        <v>25254</v>
      </c>
      <c r="E30" s="45">
        <v>25251</v>
      </c>
      <c r="F30" s="45">
        <v>25231</v>
      </c>
      <c r="G30" s="45">
        <v>25080</v>
      </c>
      <c r="H30" s="33" t="s">
        <v>1405</v>
      </c>
      <c r="I30" s="20">
        <v>8437</v>
      </c>
      <c r="J30" s="20">
        <v>8442</v>
      </c>
      <c r="K30" s="20">
        <v>8456</v>
      </c>
      <c r="L30" s="20">
        <v>8479</v>
      </c>
      <c r="M30" s="34">
        <v>8412</v>
      </c>
    </row>
    <row r="31" spans="1:13" ht="13.5" customHeight="1">
      <c r="A31" s="20"/>
      <c r="B31" s="43" t="s">
        <v>1406</v>
      </c>
      <c r="C31" s="44">
        <v>36505</v>
      </c>
      <c r="D31" s="45">
        <v>36399</v>
      </c>
      <c r="E31" s="45">
        <v>36621</v>
      </c>
      <c r="F31" s="45">
        <v>36682</v>
      </c>
      <c r="G31" s="45">
        <v>36806</v>
      </c>
      <c r="H31" s="33" t="s">
        <v>1407</v>
      </c>
      <c r="I31" s="20">
        <v>7090</v>
      </c>
      <c r="J31" s="20">
        <v>6971</v>
      </c>
      <c r="K31" s="20">
        <v>6922</v>
      </c>
      <c r="L31" s="20">
        <v>6900</v>
      </c>
      <c r="M31" s="34">
        <v>6805</v>
      </c>
    </row>
    <row r="32" spans="1:13" ht="13.5" customHeight="1">
      <c r="A32" s="20"/>
      <c r="B32" s="41"/>
      <c r="C32" s="44"/>
      <c r="D32" s="45"/>
      <c r="E32" s="45"/>
      <c r="F32" s="45"/>
      <c r="G32" s="45"/>
      <c r="H32" s="40"/>
      <c r="I32" s="20"/>
      <c r="J32" s="20"/>
      <c r="K32" s="20"/>
      <c r="L32" s="20"/>
      <c r="M32" s="34"/>
    </row>
    <row r="33" spans="1:13" ht="13.5" customHeight="1">
      <c r="A33" s="20"/>
      <c r="B33" s="43" t="s">
        <v>1408</v>
      </c>
      <c r="C33" s="44">
        <v>14283</v>
      </c>
      <c r="D33" s="45">
        <v>14249</v>
      </c>
      <c r="E33" s="45">
        <v>14254</v>
      </c>
      <c r="F33" s="45">
        <v>14281</v>
      </c>
      <c r="G33" s="45">
        <v>14224</v>
      </c>
      <c r="H33" s="33" t="s">
        <v>1409</v>
      </c>
      <c r="I33" s="20">
        <v>14257</v>
      </c>
      <c r="J33" s="20">
        <v>14134</v>
      </c>
      <c r="K33" s="20">
        <v>14178</v>
      </c>
      <c r="L33" s="20">
        <v>14051</v>
      </c>
      <c r="M33" s="34">
        <v>13826</v>
      </c>
    </row>
    <row r="34" spans="1:13" ht="13.5" customHeight="1">
      <c r="A34" s="20"/>
      <c r="B34" s="43" t="s">
        <v>1410</v>
      </c>
      <c r="C34" s="44">
        <v>11442</v>
      </c>
      <c r="D34" s="45">
        <v>11554</v>
      </c>
      <c r="E34" s="45">
        <v>11592</v>
      </c>
      <c r="F34" s="45">
        <v>11624</v>
      </c>
      <c r="G34" s="45">
        <v>11694</v>
      </c>
      <c r="H34" s="40"/>
      <c r="I34" s="20"/>
      <c r="J34" s="20"/>
      <c r="K34" s="20"/>
      <c r="L34" s="20"/>
      <c r="M34" s="34"/>
    </row>
    <row r="35" spans="1:13" ht="13.5" customHeight="1">
      <c r="A35" s="20"/>
      <c r="B35" s="41"/>
      <c r="C35" s="44"/>
      <c r="D35" s="45"/>
      <c r="E35" s="20"/>
      <c r="F35" s="20"/>
      <c r="G35" s="45"/>
      <c r="H35" s="33" t="s">
        <v>1411</v>
      </c>
      <c r="I35" s="20">
        <v>20443</v>
      </c>
      <c r="J35" s="20">
        <v>20481</v>
      </c>
      <c r="K35" s="20">
        <v>20438</v>
      </c>
      <c r="L35" s="20">
        <v>20412</v>
      </c>
      <c r="M35" s="34">
        <v>20368</v>
      </c>
    </row>
    <row r="36" spans="1:13" ht="13.5" customHeight="1">
      <c r="A36" s="20"/>
      <c r="B36" s="43" t="s">
        <v>1412</v>
      </c>
      <c r="C36" s="44">
        <v>21816</v>
      </c>
      <c r="D36" s="45">
        <v>21832</v>
      </c>
      <c r="E36" s="20">
        <v>21882</v>
      </c>
      <c r="F36" s="20">
        <v>21880</v>
      </c>
      <c r="G36" s="45">
        <v>21935</v>
      </c>
      <c r="H36" s="33" t="s">
        <v>1413</v>
      </c>
      <c r="I36" s="20">
        <v>8364</v>
      </c>
      <c r="J36" s="20">
        <v>8417</v>
      </c>
      <c r="K36" s="20">
        <v>8448</v>
      </c>
      <c r="L36" s="20">
        <v>8473</v>
      </c>
      <c r="M36" s="34">
        <v>8463</v>
      </c>
    </row>
    <row r="37" spans="1:13" ht="13.5" customHeight="1">
      <c r="A37" s="20"/>
      <c r="B37" s="43" t="s">
        <v>1414</v>
      </c>
      <c r="C37" s="44">
        <v>9531</v>
      </c>
      <c r="D37" s="45">
        <v>9466</v>
      </c>
      <c r="E37" s="20">
        <v>9473</v>
      </c>
      <c r="F37" s="20">
        <v>9473</v>
      </c>
      <c r="G37" s="45">
        <v>9477</v>
      </c>
      <c r="H37" s="33" t="s">
        <v>1415</v>
      </c>
      <c r="I37" s="20">
        <v>6458</v>
      </c>
      <c r="J37" s="20">
        <v>6474</v>
      </c>
      <c r="K37" s="20">
        <v>6440</v>
      </c>
      <c r="L37" s="20">
        <v>6395</v>
      </c>
      <c r="M37" s="34">
        <v>6311</v>
      </c>
    </row>
    <row r="38" spans="1:13" ht="13.5" customHeight="1">
      <c r="A38" s="20"/>
      <c r="B38" s="46" t="s">
        <v>1416</v>
      </c>
      <c r="C38" s="47">
        <v>11382</v>
      </c>
      <c r="D38" s="48">
        <v>11313</v>
      </c>
      <c r="E38" s="49">
        <v>11208</v>
      </c>
      <c r="F38" s="49">
        <v>11109</v>
      </c>
      <c r="G38" s="48">
        <v>10980</v>
      </c>
      <c r="H38" s="50" t="s">
        <v>1417</v>
      </c>
      <c r="I38" s="49">
        <v>8069</v>
      </c>
      <c r="J38" s="49">
        <v>8097</v>
      </c>
      <c r="K38" s="49">
        <v>8137</v>
      </c>
      <c r="L38" s="49">
        <v>8154</v>
      </c>
      <c r="M38" s="51">
        <v>8099</v>
      </c>
    </row>
    <row r="39" spans="1:13" ht="13.5" customHeight="1">
      <c r="A39" s="20"/>
      <c r="B39" s="52" t="s">
        <v>1421</v>
      </c>
      <c r="C39" s="45"/>
      <c r="D39" s="20"/>
      <c r="E39" s="20"/>
      <c r="F39" s="20"/>
      <c r="G39" s="20"/>
      <c r="H39" s="53"/>
      <c r="I39" s="20"/>
      <c r="J39" s="20"/>
      <c r="K39" s="20"/>
      <c r="L39" s="20"/>
      <c r="M39" s="20"/>
    </row>
    <row r="40" spans="1:7" ht="13.5" customHeight="1">
      <c r="A40" s="20"/>
      <c r="B40" s="52"/>
      <c r="C40" s="52"/>
      <c r="D40" s="20"/>
      <c r="E40" s="20"/>
      <c r="F40" s="20"/>
      <c r="G40" s="20"/>
    </row>
    <row r="41" ht="13.5" customHeight="1">
      <c r="A41" s="20"/>
    </row>
    <row r="42" ht="13.5" customHeight="1">
      <c r="A42" s="20"/>
    </row>
    <row r="43" ht="13.5" customHeight="1">
      <c r="A43" s="20"/>
    </row>
    <row r="44" ht="13.5" customHeight="1">
      <c r="A44" s="20"/>
    </row>
    <row r="45" ht="13.5" customHeight="1">
      <c r="A45" s="20"/>
    </row>
    <row r="46" ht="13.5" customHeight="1">
      <c r="A46" s="20"/>
    </row>
    <row r="47" ht="13.5" customHeight="1">
      <c r="A47" s="20"/>
    </row>
    <row r="48" ht="13.5" customHeight="1">
      <c r="A48" s="20"/>
    </row>
    <row r="49" ht="13.5" customHeight="1">
      <c r="A49" s="20"/>
    </row>
    <row r="50" ht="13.5" customHeight="1">
      <c r="A50" s="20"/>
    </row>
    <row r="51" ht="13.5" customHeight="1">
      <c r="A51" s="20"/>
    </row>
    <row r="52" ht="13.5" customHeight="1">
      <c r="A52" s="20"/>
    </row>
    <row r="53" ht="12">
      <c r="A53" s="20"/>
    </row>
    <row r="54" ht="12">
      <c r="A54" s="20"/>
    </row>
    <row r="55" ht="12">
      <c r="A55" s="20"/>
    </row>
    <row r="56" ht="12">
      <c r="A56" s="20"/>
    </row>
    <row r="57" ht="12">
      <c r="A57" s="20"/>
    </row>
    <row r="58" ht="12">
      <c r="A58" s="20"/>
    </row>
    <row r="59" ht="12">
      <c r="A59" s="20"/>
    </row>
    <row r="60" ht="12">
      <c r="A60" s="20"/>
    </row>
    <row r="61" ht="12">
      <c r="A61" s="20"/>
    </row>
    <row r="62" spans="1:7" ht="12">
      <c r="A62" s="20"/>
      <c r="B62" s="52"/>
      <c r="C62" s="52"/>
      <c r="D62" s="52"/>
      <c r="E62" s="52"/>
      <c r="F62" s="52"/>
      <c r="G62" s="52"/>
    </row>
    <row r="63" spans="1:7" ht="12">
      <c r="A63" s="20"/>
      <c r="B63" s="52"/>
      <c r="C63" s="52"/>
      <c r="D63" s="52"/>
      <c r="E63" s="52"/>
      <c r="F63" s="52"/>
      <c r="G63" s="52"/>
    </row>
    <row r="64" ht="12">
      <c r="A64" s="20"/>
    </row>
  </sheetData>
  <printOptions/>
  <pageMargins left="0.75" right="0.75" top="1" bottom="1" header="0.512" footer="0.512"/>
  <pageSetup horizontalDpi="300" verticalDpi="300" orientation="portrait" paperSize="8" r:id="rId1"/>
</worksheet>
</file>

<file path=xl/worksheets/sheet20.xml><?xml version="1.0" encoding="utf-8"?>
<worksheet xmlns="http://schemas.openxmlformats.org/spreadsheetml/2006/main" xmlns:r="http://schemas.openxmlformats.org/officeDocument/2006/relationships">
  <dimension ref="B1:M141"/>
  <sheetViews>
    <sheetView workbookViewId="0" topLeftCell="A1">
      <selection activeCell="A1" sqref="A1"/>
    </sheetView>
  </sheetViews>
  <sheetFormatPr defaultColWidth="9.00390625" defaultRowHeight="12" customHeight="1"/>
  <cols>
    <col min="1" max="1" width="2.625" style="802" customWidth="1"/>
    <col min="2" max="2" width="3.125" style="802" customWidth="1"/>
    <col min="3" max="3" width="22.625" style="802" customWidth="1"/>
    <col min="4" max="4" width="12.625" style="802" customWidth="1"/>
    <col min="5" max="5" width="9.125" style="802" customWidth="1"/>
    <col min="6" max="6" width="12.625" style="802" customWidth="1"/>
    <col min="7" max="7" width="9.125" style="802" customWidth="1"/>
    <col min="8" max="8" width="13.625" style="802" customWidth="1"/>
    <col min="9" max="9" width="9.125" style="802" customWidth="1"/>
    <col min="10" max="16384" width="9.00390625" style="802" customWidth="1"/>
  </cols>
  <sheetData>
    <row r="1" ht="12" customHeight="1">
      <c r="B1" s="803" t="s">
        <v>783</v>
      </c>
    </row>
    <row r="3" ht="12" customHeight="1" thickBot="1">
      <c r="I3" s="804" t="s">
        <v>714</v>
      </c>
    </row>
    <row r="4" spans="2:13" ht="12" customHeight="1" thickTop="1">
      <c r="B4" s="1509" t="s">
        <v>715</v>
      </c>
      <c r="C4" s="1510"/>
      <c r="D4" s="1515" t="s">
        <v>716</v>
      </c>
      <c r="E4" s="1516"/>
      <c r="F4" s="1515">
        <v>56</v>
      </c>
      <c r="G4" s="1516"/>
      <c r="H4" s="1515" t="s">
        <v>717</v>
      </c>
      <c r="I4" s="1516"/>
      <c r="J4" s="805"/>
      <c r="K4" s="805"/>
      <c r="L4" s="805"/>
      <c r="M4" s="805"/>
    </row>
    <row r="5" spans="2:13" ht="12" customHeight="1">
      <c r="B5" s="1511"/>
      <c r="C5" s="1512"/>
      <c r="D5" s="1517" t="s">
        <v>718</v>
      </c>
      <c r="E5" s="1519" t="s">
        <v>719</v>
      </c>
      <c r="F5" s="1517" t="s">
        <v>718</v>
      </c>
      <c r="G5" s="1519" t="s">
        <v>719</v>
      </c>
      <c r="H5" s="1517" t="s">
        <v>718</v>
      </c>
      <c r="I5" s="1519" t="s">
        <v>720</v>
      </c>
      <c r="J5" s="805"/>
      <c r="K5" s="805"/>
      <c r="L5" s="805"/>
      <c r="M5" s="805"/>
    </row>
    <row r="6" spans="2:13" ht="12" customHeight="1">
      <c r="B6" s="1513"/>
      <c r="C6" s="1514"/>
      <c r="D6" s="1518"/>
      <c r="E6" s="1519"/>
      <c r="F6" s="1518"/>
      <c r="G6" s="1519"/>
      <c r="H6" s="1518"/>
      <c r="I6" s="1519"/>
      <c r="J6" s="805"/>
      <c r="K6" s="805"/>
      <c r="L6" s="805"/>
      <c r="M6" s="805"/>
    </row>
    <row r="7" spans="2:9" s="806" customFormat="1" ht="12" customHeight="1">
      <c r="B7" s="1505" t="s">
        <v>712</v>
      </c>
      <c r="C7" s="1506"/>
      <c r="D7" s="807">
        <f>SUM(D9,D15,D36,D38,D51,D56,D63,D67)</f>
        <v>61000252</v>
      </c>
      <c r="E7" s="808">
        <v>100</v>
      </c>
      <c r="F7" s="807">
        <f>SUM(F9+F15+F36+F38+F51+F56+F63+F67)</f>
        <v>75655145</v>
      </c>
      <c r="G7" s="808">
        <v>100</v>
      </c>
      <c r="H7" s="809">
        <f>+F7-D7</f>
        <v>14654893</v>
      </c>
      <c r="I7" s="810">
        <v>24</v>
      </c>
    </row>
    <row r="8" spans="2:9" ht="12" customHeight="1">
      <c r="B8" s="811"/>
      <c r="C8" s="812"/>
      <c r="D8" s="813"/>
      <c r="E8" s="814"/>
      <c r="F8" s="815"/>
      <c r="G8" s="814"/>
      <c r="H8" s="816"/>
      <c r="I8" s="817"/>
    </row>
    <row r="9" spans="2:9" ht="12" customHeight="1">
      <c r="B9" s="1503" t="s">
        <v>713</v>
      </c>
      <c r="C9" s="1507"/>
      <c r="D9" s="813">
        <v>627229</v>
      </c>
      <c r="E9" s="820">
        <f>D9/D$7*100</f>
        <v>1.0282400144838746</v>
      </c>
      <c r="F9" s="815">
        <f>SUM(F10:F11)</f>
        <v>679975</v>
      </c>
      <c r="G9" s="820">
        <f>F9/F$7*100</f>
        <v>0.8987822308714101</v>
      </c>
      <c r="H9" s="816">
        <f>+F9-D9</f>
        <v>52746</v>
      </c>
      <c r="I9" s="817">
        <v>8.4</v>
      </c>
    </row>
    <row r="10" spans="2:9" ht="12" customHeight="1">
      <c r="B10" s="811"/>
      <c r="C10" s="819" t="s">
        <v>721</v>
      </c>
      <c r="D10" s="813"/>
      <c r="E10" s="820"/>
      <c r="F10" s="815">
        <v>679975</v>
      </c>
      <c r="G10" s="820"/>
      <c r="H10" s="816"/>
      <c r="I10" s="817"/>
    </row>
    <row r="11" spans="2:9" ht="12" customHeight="1">
      <c r="B11" s="811"/>
      <c r="C11" s="819" t="s">
        <v>722</v>
      </c>
      <c r="D11" s="821">
        <v>0</v>
      </c>
      <c r="E11" s="820"/>
      <c r="F11" s="822">
        <v>0</v>
      </c>
      <c r="G11" s="820"/>
      <c r="H11" s="816"/>
      <c r="I11" s="817"/>
    </row>
    <row r="12" spans="2:9" ht="12" customHeight="1">
      <c r="B12" s="811"/>
      <c r="C12" s="819" t="s">
        <v>723</v>
      </c>
      <c r="D12" s="821">
        <v>0</v>
      </c>
      <c r="E12" s="820"/>
      <c r="F12" s="822">
        <v>0</v>
      </c>
      <c r="G12" s="820"/>
      <c r="H12" s="816"/>
      <c r="I12" s="817"/>
    </row>
    <row r="13" spans="2:9" ht="12" customHeight="1">
      <c r="B13" s="811"/>
      <c r="C13" s="819" t="s">
        <v>724</v>
      </c>
      <c r="D13" s="821">
        <v>0</v>
      </c>
      <c r="E13" s="820"/>
      <c r="F13" s="822">
        <v>0</v>
      </c>
      <c r="G13" s="820"/>
      <c r="H13" s="816"/>
      <c r="I13" s="817"/>
    </row>
    <row r="14" spans="2:9" ht="12" customHeight="1">
      <c r="B14" s="811"/>
      <c r="C14" s="819"/>
      <c r="D14" s="813"/>
      <c r="E14" s="820"/>
      <c r="F14" s="815"/>
      <c r="G14" s="820"/>
      <c r="H14" s="816"/>
      <c r="I14" s="817"/>
    </row>
    <row r="15" spans="2:9" ht="12" customHeight="1">
      <c r="B15" s="1503" t="s">
        <v>725</v>
      </c>
      <c r="C15" s="1507"/>
      <c r="D15" s="813">
        <f>SUM(D16:D34)</f>
        <v>45469429</v>
      </c>
      <c r="E15" s="820">
        <f>+D15/D$7*100</f>
        <v>74.53973960632163</v>
      </c>
      <c r="F15" s="815">
        <f>SUM(F16:F34)</f>
        <v>61185105</v>
      </c>
      <c r="G15" s="820">
        <v>80.9</v>
      </c>
      <c r="H15" s="816">
        <f>+F15-D15</f>
        <v>15715676</v>
      </c>
      <c r="I15" s="817">
        <v>34.6</v>
      </c>
    </row>
    <row r="16" spans="2:9" ht="12" customHeight="1">
      <c r="B16" s="811"/>
      <c r="C16" s="819" t="s">
        <v>726</v>
      </c>
      <c r="D16" s="813">
        <v>1296316</v>
      </c>
      <c r="E16" s="820"/>
      <c r="F16" s="815">
        <v>1862308</v>
      </c>
      <c r="G16" s="820"/>
      <c r="H16" s="816"/>
      <c r="I16" s="817"/>
    </row>
    <row r="17" spans="2:9" ht="12" customHeight="1">
      <c r="B17" s="811"/>
      <c r="C17" s="819" t="s">
        <v>727</v>
      </c>
      <c r="D17" s="813">
        <v>427750</v>
      </c>
      <c r="E17" s="820"/>
      <c r="F17" s="815">
        <v>543353</v>
      </c>
      <c r="G17" s="820"/>
      <c r="H17" s="816"/>
      <c r="I17" s="817"/>
    </row>
    <row r="18" spans="2:9" ht="12" customHeight="1">
      <c r="B18" s="811"/>
      <c r="C18" s="819" t="s">
        <v>728</v>
      </c>
      <c r="D18" s="813">
        <v>0</v>
      </c>
      <c r="E18" s="820"/>
      <c r="F18" s="815">
        <v>0</v>
      </c>
      <c r="G18" s="820"/>
      <c r="H18" s="816"/>
      <c r="I18" s="817"/>
    </row>
    <row r="19" spans="2:9" ht="12" customHeight="1">
      <c r="B19" s="811"/>
      <c r="C19" s="819" t="s">
        <v>729</v>
      </c>
      <c r="D19" s="813">
        <v>8100000</v>
      </c>
      <c r="E19" s="820"/>
      <c r="F19" s="815">
        <v>10718025</v>
      </c>
      <c r="G19" s="820"/>
      <c r="H19" s="816"/>
      <c r="I19" s="817"/>
    </row>
    <row r="20" spans="2:9" ht="12" customHeight="1">
      <c r="B20" s="811"/>
      <c r="C20" s="819" t="s">
        <v>730</v>
      </c>
      <c r="D20" s="813">
        <v>24776050</v>
      </c>
      <c r="E20" s="820"/>
      <c r="F20" s="815">
        <v>35258905</v>
      </c>
      <c r="G20" s="820"/>
      <c r="H20" s="816"/>
      <c r="I20" s="817"/>
    </row>
    <row r="21" spans="2:9" ht="12" customHeight="1">
      <c r="B21" s="811"/>
      <c r="C21" s="819" t="s">
        <v>731</v>
      </c>
      <c r="D21" s="813">
        <v>190974</v>
      </c>
      <c r="E21" s="820"/>
      <c r="F21" s="815">
        <v>127983</v>
      </c>
      <c r="G21" s="820"/>
      <c r="H21" s="816"/>
      <c r="I21" s="817"/>
    </row>
    <row r="22" spans="2:9" ht="12" customHeight="1">
      <c r="B22" s="811"/>
      <c r="C22" s="819" t="s">
        <v>732</v>
      </c>
      <c r="D22" s="813">
        <v>1478900</v>
      </c>
      <c r="E22" s="820"/>
      <c r="F22" s="815">
        <v>1037000</v>
      </c>
      <c r="G22" s="820"/>
      <c r="H22" s="816"/>
      <c r="I22" s="817"/>
    </row>
    <row r="23" spans="2:9" ht="12" customHeight="1">
      <c r="B23" s="811"/>
      <c r="C23" s="819" t="s">
        <v>733</v>
      </c>
      <c r="D23" s="813">
        <v>260511</v>
      </c>
      <c r="E23" s="820"/>
      <c r="F23" s="815">
        <v>48905</v>
      </c>
      <c r="G23" s="820"/>
      <c r="H23" s="816"/>
      <c r="I23" s="817"/>
    </row>
    <row r="24" spans="2:9" ht="12" customHeight="1">
      <c r="B24" s="811"/>
      <c r="C24" s="819" t="s">
        <v>734</v>
      </c>
      <c r="D24" s="813">
        <v>42948</v>
      </c>
      <c r="E24" s="820"/>
      <c r="F24" s="815">
        <v>201294</v>
      </c>
      <c r="G24" s="820"/>
      <c r="H24" s="816"/>
      <c r="I24" s="817"/>
    </row>
    <row r="25" spans="2:9" ht="12" customHeight="1">
      <c r="B25" s="811"/>
      <c r="C25" s="819" t="s">
        <v>735</v>
      </c>
      <c r="D25" s="813">
        <v>463361</v>
      </c>
      <c r="E25" s="820"/>
      <c r="F25" s="815">
        <v>120000</v>
      </c>
      <c r="G25" s="820"/>
      <c r="H25" s="816"/>
      <c r="I25" s="817"/>
    </row>
    <row r="26" spans="2:9" ht="12" customHeight="1">
      <c r="B26" s="811"/>
      <c r="C26" s="819" t="s">
        <v>736</v>
      </c>
      <c r="D26" s="813">
        <v>12810</v>
      </c>
      <c r="E26" s="820"/>
      <c r="F26" s="822">
        <v>0</v>
      </c>
      <c r="G26" s="820"/>
      <c r="H26" s="816"/>
      <c r="I26" s="817"/>
    </row>
    <row r="27" spans="2:9" ht="12" customHeight="1">
      <c r="B27" s="811"/>
      <c r="C27" s="819" t="s">
        <v>737</v>
      </c>
      <c r="D27" s="813">
        <v>1005341</v>
      </c>
      <c r="E27" s="820"/>
      <c r="F27" s="815">
        <v>715897</v>
      </c>
      <c r="G27" s="820"/>
      <c r="H27" s="816"/>
      <c r="I27" s="817"/>
    </row>
    <row r="28" spans="2:9" ht="12" customHeight="1">
      <c r="B28" s="811"/>
      <c r="C28" s="819" t="s">
        <v>738</v>
      </c>
      <c r="D28" s="813">
        <v>269902</v>
      </c>
      <c r="E28" s="820"/>
      <c r="F28" s="815">
        <v>261701</v>
      </c>
      <c r="G28" s="820"/>
      <c r="H28" s="816"/>
      <c r="I28" s="817"/>
    </row>
    <row r="29" spans="2:9" ht="12" customHeight="1">
      <c r="B29" s="811"/>
      <c r="C29" s="819" t="s">
        <v>739</v>
      </c>
      <c r="D29" s="813">
        <v>107</v>
      </c>
      <c r="E29" s="820"/>
      <c r="F29" s="815">
        <v>82</v>
      </c>
      <c r="G29" s="820"/>
      <c r="H29" s="816"/>
      <c r="I29" s="817"/>
    </row>
    <row r="30" spans="2:9" ht="12" customHeight="1">
      <c r="B30" s="811"/>
      <c r="C30" s="819" t="s">
        <v>740</v>
      </c>
      <c r="D30" s="813">
        <v>7115933</v>
      </c>
      <c r="E30" s="820"/>
      <c r="F30" s="815">
        <v>9085773</v>
      </c>
      <c r="G30" s="820"/>
      <c r="H30" s="816"/>
      <c r="I30" s="817"/>
    </row>
    <row r="31" spans="2:9" ht="12" customHeight="1">
      <c r="B31" s="811"/>
      <c r="C31" s="819" t="s">
        <v>741</v>
      </c>
      <c r="D31" s="813">
        <v>0</v>
      </c>
      <c r="E31" s="820"/>
      <c r="F31" s="815">
        <v>753910</v>
      </c>
      <c r="G31" s="820"/>
      <c r="H31" s="816"/>
      <c r="I31" s="817"/>
    </row>
    <row r="32" spans="2:9" ht="12" customHeight="1">
      <c r="B32" s="811"/>
      <c r="C32" s="819" t="s">
        <v>742</v>
      </c>
      <c r="D32" s="813">
        <v>27376</v>
      </c>
      <c r="E32" s="820"/>
      <c r="F32" s="822">
        <v>0</v>
      </c>
      <c r="G32" s="820"/>
      <c r="H32" s="816"/>
      <c r="I32" s="817"/>
    </row>
    <row r="33" spans="2:9" ht="12" customHeight="1">
      <c r="B33" s="811"/>
      <c r="C33" s="819" t="s">
        <v>743</v>
      </c>
      <c r="D33" s="821">
        <v>0</v>
      </c>
      <c r="E33" s="820"/>
      <c r="F33" s="822">
        <v>0</v>
      </c>
      <c r="G33" s="820"/>
      <c r="H33" s="816"/>
      <c r="I33" s="817"/>
    </row>
    <row r="34" spans="2:9" ht="12" customHeight="1">
      <c r="B34" s="811"/>
      <c r="C34" s="819" t="s">
        <v>744</v>
      </c>
      <c r="D34" s="821">
        <v>1150</v>
      </c>
      <c r="E34" s="820"/>
      <c r="F34" s="815">
        <v>449969</v>
      </c>
      <c r="G34" s="820"/>
      <c r="H34" s="816"/>
      <c r="I34" s="817"/>
    </row>
    <row r="35" spans="2:9" ht="12" customHeight="1">
      <c r="B35" s="811"/>
      <c r="C35" s="819"/>
      <c r="D35" s="813"/>
      <c r="E35" s="820"/>
      <c r="F35" s="815"/>
      <c r="G35" s="820"/>
      <c r="H35" s="816"/>
      <c r="I35" s="817"/>
    </row>
    <row r="36" spans="2:9" ht="12" customHeight="1">
      <c r="B36" s="1503" t="s">
        <v>745</v>
      </c>
      <c r="C36" s="1504"/>
      <c r="D36" s="813">
        <v>4454003</v>
      </c>
      <c r="E36" s="820">
        <f>+D36/D$7*100</f>
        <v>7.301614098249955</v>
      </c>
      <c r="F36" s="815">
        <v>2922827</v>
      </c>
      <c r="G36" s="820">
        <v>3.8</v>
      </c>
      <c r="H36" s="816">
        <f>+F36-D36</f>
        <v>-1531176</v>
      </c>
      <c r="I36" s="817">
        <v>-34.4</v>
      </c>
    </row>
    <row r="37" spans="2:9" ht="12" customHeight="1">
      <c r="B37" s="811"/>
      <c r="C37" s="819"/>
      <c r="D37" s="813"/>
      <c r="E37" s="820"/>
      <c r="F37" s="815"/>
      <c r="G37" s="820"/>
      <c r="H37" s="816"/>
      <c r="I37" s="817"/>
    </row>
    <row r="38" spans="2:9" ht="12" customHeight="1">
      <c r="B38" s="1503" t="s">
        <v>746</v>
      </c>
      <c r="C38" s="1508"/>
      <c r="D38" s="815">
        <f>SUM(D39:D49)</f>
        <v>2890531</v>
      </c>
      <c r="E38" s="820">
        <f>+D38/D$7*100</f>
        <v>4.738555834162783</v>
      </c>
      <c r="F38" s="815">
        <f>SUM(F39:F49)</f>
        <v>2409173</v>
      </c>
      <c r="G38" s="820">
        <f>+F38/F$7*100</f>
        <v>3.1844139615355966</v>
      </c>
      <c r="H38" s="816">
        <f>+F38-D38</f>
        <v>-481358</v>
      </c>
      <c r="I38" s="817">
        <v>-16.7</v>
      </c>
    </row>
    <row r="39" spans="2:9" ht="12" customHeight="1">
      <c r="B39" s="811"/>
      <c r="C39" s="819" t="s">
        <v>747</v>
      </c>
      <c r="D39" s="821">
        <v>0</v>
      </c>
      <c r="E39" s="820"/>
      <c r="F39" s="822">
        <v>0</v>
      </c>
      <c r="G39" s="820"/>
      <c r="H39" s="816"/>
      <c r="I39" s="817"/>
    </row>
    <row r="40" spans="2:9" ht="12" customHeight="1">
      <c r="B40" s="818"/>
      <c r="C40" s="819" t="s">
        <v>748</v>
      </c>
      <c r="D40" s="821">
        <v>76691</v>
      </c>
      <c r="E40" s="820"/>
      <c r="F40" s="822">
        <v>131699</v>
      </c>
      <c r="G40" s="820"/>
      <c r="H40" s="816"/>
      <c r="I40" s="817"/>
    </row>
    <row r="41" spans="2:9" ht="12" customHeight="1">
      <c r="B41" s="818"/>
      <c r="C41" s="819" t="s">
        <v>749</v>
      </c>
      <c r="D41" s="821">
        <v>86220</v>
      </c>
      <c r="E41" s="820"/>
      <c r="F41" s="822">
        <v>110522</v>
      </c>
      <c r="G41" s="820"/>
      <c r="H41" s="816"/>
      <c r="I41" s="817"/>
    </row>
    <row r="42" spans="2:9" ht="12" customHeight="1">
      <c r="B42" s="818"/>
      <c r="C42" s="819" t="s">
        <v>750</v>
      </c>
      <c r="D42" s="821">
        <v>472518</v>
      </c>
      <c r="E42" s="820"/>
      <c r="F42" s="822">
        <v>0</v>
      </c>
      <c r="G42" s="820"/>
      <c r="H42" s="816"/>
      <c r="I42" s="817"/>
    </row>
    <row r="43" spans="2:9" ht="12" customHeight="1">
      <c r="B43" s="818"/>
      <c r="C43" s="819" t="s">
        <v>751</v>
      </c>
      <c r="D43" s="821">
        <v>1341522</v>
      </c>
      <c r="E43" s="820"/>
      <c r="F43" s="822">
        <v>1091764</v>
      </c>
      <c r="G43" s="820"/>
      <c r="H43" s="816"/>
      <c r="I43" s="817"/>
    </row>
    <row r="44" spans="2:9" ht="12" customHeight="1">
      <c r="B44" s="818"/>
      <c r="C44" s="819" t="s">
        <v>752</v>
      </c>
      <c r="D44" s="821">
        <v>69280</v>
      </c>
      <c r="E44" s="820"/>
      <c r="F44" s="822">
        <v>0</v>
      </c>
      <c r="G44" s="820"/>
      <c r="H44" s="816"/>
      <c r="I44" s="817"/>
    </row>
    <row r="45" spans="2:9" ht="12.75" customHeight="1">
      <c r="B45" s="818"/>
      <c r="C45" s="819" t="s">
        <v>753</v>
      </c>
      <c r="D45" s="821">
        <v>107072</v>
      </c>
      <c r="E45" s="820"/>
      <c r="F45" s="822">
        <v>97082</v>
      </c>
      <c r="G45" s="820"/>
      <c r="H45" s="816"/>
      <c r="I45" s="817"/>
    </row>
    <row r="46" spans="2:9" ht="12" customHeight="1">
      <c r="B46" s="818"/>
      <c r="C46" s="819" t="s">
        <v>754</v>
      </c>
      <c r="D46" s="821">
        <v>21825</v>
      </c>
      <c r="E46" s="820"/>
      <c r="F46" s="822">
        <v>26438</v>
      </c>
      <c r="G46" s="820"/>
      <c r="H46" s="816"/>
      <c r="I46" s="817"/>
    </row>
    <row r="47" spans="2:9" ht="12" customHeight="1">
      <c r="B47" s="818"/>
      <c r="C47" s="819" t="s">
        <v>755</v>
      </c>
      <c r="D47" s="821">
        <v>16950</v>
      </c>
      <c r="E47" s="820"/>
      <c r="F47" s="822">
        <v>122435</v>
      </c>
      <c r="G47" s="820"/>
      <c r="H47" s="816"/>
      <c r="I47" s="817"/>
    </row>
    <row r="48" spans="2:9" ht="12" customHeight="1">
      <c r="B48" s="818"/>
      <c r="C48" s="819" t="s">
        <v>756</v>
      </c>
      <c r="D48" s="821">
        <v>352777</v>
      </c>
      <c r="E48" s="820"/>
      <c r="F48" s="822">
        <v>673343</v>
      </c>
      <c r="G48" s="820"/>
      <c r="H48" s="816"/>
      <c r="I48" s="817"/>
    </row>
    <row r="49" spans="2:9" ht="12" customHeight="1">
      <c r="B49" s="818"/>
      <c r="C49" s="819" t="s">
        <v>757</v>
      </c>
      <c r="D49" s="821">
        <v>345676</v>
      </c>
      <c r="E49" s="820"/>
      <c r="F49" s="822">
        <v>155890</v>
      </c>
      <c r="G49" s="820"/>
      <c r="H49" s="816"/>
      <c r="I49" s="817"/>
    </row>
    <row r="50" spans="2:9" ht="12" customHeight="1">
      <c r="B50" s="818"/>
      <c r="C50" s="819"/>
      <c r="D50" s="821"/>
      <c r="E50" s="820"/>
      <c r="F50" s="822"/>
      <c r="G50" s="820"/>
      <c r="H50" s="816"/>
      <c r="I50" s="817"/>
    </row>
    <row r="51" spans="2:9" ht="12" customHeight="1">
      <c r="B51" s="1503" t="s">
        <v>758</v>
      </c>
      <c r="C51" s="1508"/>
      <c r="D51" s="822">
        <f>SUM(D52:D54)</f>
        <v>689036</v>
      </c>
      <c r="E51" s="820">
        <f>+D51/D$7*100</f>
        <v>1.1295625467252168</v>
      </c>
      <c r="F51" s="822">
        <f>SUM(F52:F54)</f>
        <v>1194928</v>
      </c>
      <c r="G51" s="820">
        <f>+F51/F$7*100</f>
        <v>1.5794404993870543</v>
      </c>
      <c r="H51" s="816">
        <f>+F51-D51</f>
        <v>505892</v>
      </c>
      <c r="I51" s="817">
        <v>73.4</v>
      </c>
    </row>
    <row r="52" spans="2:9" ht="12" customHeight="1">
      <c r="B52" s="818"/>
      <c r="C52" s="819" t="s">
        <v>759</v>
      </c>
      <c r="D52" s="821">
        <v>894</v>
      </c>
      <c r="E52" s="820"/>
      <c r="F52" s="822">
        <v>2014</v>
      </c>
      <c r="G52" s="820"/>
      <c r="H52" s="816"/>
      <c r="I52" s="817"/>
    </row>
    <row r="53" spans="2:9" ht="12" customHeight="1">
      <c r="B53" s="818"/>
      <c r="C53" s="819" t="s">
        <v>760</v>
      </c>
      <c r="D53" s="821">
        <v>688142</v>
      </c>
      <c r="E53" s="820"/>
      <c r="F53" s="822">
        <v>1192914</v>
      </c>
      <c r="G53" s="820"/>
      <c r="H53" s="816"/>
      <c r="I53" s="817"/>
    </row>
    <row r="54" spans="2:9" ht="12" customHeight="1">
      <c r="B54" s="818"/>
      <c r="C54" s="819" t="s">
        <v>761</v>
      </c>
      <c r="D54" s="821">
        <v>0</v>
      </c>
      <c r="E54" s="820"/>
      <c r="F54" s="822">
        <v>0</v>
      </c>
      <c r="G54" s="820"/>
      <c r="H54" s="816"/>
      <c r="I54" s="817"/>
    </row>
    <row r="55" spans="2:9" ht="12" customHeight="1">
      <c r="B55" s="818"/>
      <c r="C55" s="819"/>
      <c r="D55" s="821"/>
      <c r="E55" s="820"/>
      <c r="F55" s="822"/>
      <c r="G55" s="820"/>
      <c r="H55" s="816"/>
      <c r="I55" s="817"/>
    </row>
    <row r="56" spans="2:9" ht="12" customHeight="1">
      <c r="B56" s="1503" t="s">
        <v>762</v>
      </c>
      <c r="C56" s="1508"/>
      <c r="D56" s="821">
        <f>SUM(D58:D61)</f>
        <v>27618</v>
      </c>
      <c r="E56" s="820">
        <v>0.1</v>
      </c>
      <c r="F56" s="822">
        <f>SUM(F58:F61)</f>
        <v>22322</v>
      </c>
      <c r="G56" s="820">
        <v>0</v>
      </c>
      <c r="H56" s="816">
        <f>+F56-D56</f>
        <v>-5296</v>
      </c>
      <c r="I56" s="817">
        <v>-19.2</v>
      </c>
    </row>
    <row r="57" spans="2:9" ht="12" customHeight="1">
      <c r="B57" s="811"/>
      <c r="C57" s="819" t="s">
        <v>763</v>
      </c>
      <c r="D57" s="821">
        <v>0</v>
      </c>
      <c r="E57" s="820"/>
      <c r="F57" s="822">
        <v>0</v>
      </c>
      <c r="G57" s="820"/>
      <c r="H57" s="816"/>
      <c r="I57" s="817"/>
    </row>
    <row r="58" spans="2:9" ht="12" customHeight="1">
      <c r="B58" s="818"/>
      <c r="C58" s="819" t="s">
        <v>764</v>
      </c>
      <c r="D58" s="821">
        <v>0</v>
      </c>
      <c r="E58" s="820"/>
      <c r="F58" s="822">
        <v>565</v>
      </c>
      <c r="G58" s="820"/>
      <c r="H58" s="816"/>
      <c r="I58" s="817"/>
    </row>
    <row r="59" spans="2:9" ht="12" customHeight="1">
      <c r="B59" s="818"/>
      <c r="C59" s="819" t="s">
        <v>765</v>
      </c>
      <c r="D59" s="821">
        <v>6626</v>
      </c>
      <c r="E59" s="820"/>
      <c r="F59" s="822">
        <v>2607</v>
      </c>
      <c r="G59" s="820"/>
      <c r="H59" s="816"/>
      <c r="I59" s="817"/>
    </row>
    <row r="60" spans="2:9" ht="12" customHeight="1">
      <c r="B60" s="818"/>
      <c r="C60" s="819" t="s">
        <v>766</v>
      </c>
      <c r="D60" s="821">
        <v>0</v>
      </c>
      <c r="E60" s="820"/>
      <c r="F60" s="822">
        <v>0</v>
      </c>
      <c r="G60" s="820"/>
      <c r="H60" s="816"/>
      <c r="I60" s="817"/>
    </row>
    <row r="61" spans="2:9" ht="12" customHeight="1">
      <c r="B61" s="811"/>
      <c r="C61" s="819" t="s">
        <v>767</v>
      </c>
      <c r="D61" s="823">
        <v>20992</v>
      </c>
      <c r="E61" s="824"/>
      <c r="F61" s="825">
        <v>19150</v>
      </c>
      <c r="G61" s="824"/>
      <c r="H61" s="826"/>
      <c r="I61" s="827"/>
    </row>
    <row r="62" spans="2:9" ht="12" customHeight="1">
      <c r="B62" s="811"/>
      <c r="C62" s="812"/>
      <c r="D62" s="823"/>
      <c r="E62" s="824"/>
      <c r="F62" s="825"/>
      <c r="G62" s="824"/>
      <c r="H62" s="826"/>
      <c r="I62" s="827"/>
    </row>
    <row r="63" spans="2:9" ht="12" customHeight="1">
      <c r="B63" s="1503" t="s">
        <v>768</v>
      </c>
      <c r="C63" s="1504"/>
      <c r="D63" s="823">
        <f>SUM(D64:D65)</f>
        <v>822930</v>
      </c>
      <c r="E63" s="820">
        <v>1.4</v>
      </c>
      <c r="F63" s="825">
        <f>SUM(F64:F65)</f>
        <v>2039000</v>
      </c>
      <c r="G63" s="820">
        <v>2.7</v>
      </c>
      <c r="H63" s="816">
        <f>+F63-D63</f>
        <v>1216070</v>
      </c>
      <c r="I63" s="828">
        <v>147.8</v>
      </c>
    </row>
    <row r="64" spans="2:9" ht="12" customHeight="1">
      <c r="B64" s="811"/>
      <c r="C64" s="829" t="s">
        <v>769</v>
      </c>
      <c r="D64" s="823">
        <v>822930</v>
      </c>
      <c r="E64" s="820"/>
      <c r="F64" s="825">
        <v>2039000</v>
      </c>
      <c r="G64" s="820"/>
      <c r="H64" s="816"/>
      <c r="I64" s="817"/>
    </row>
    <row r="65" spans="2:9" ht="12" customHeight="1">
      <c r="B65" s="811"/>
      <c r="C65" s="819" t="s">
        <v>770</v>
      </c>
      <c r="D65" s="823">
        <v>0</v>
      </c>
      <c r="E65" s="820"/>
      <c r="F65" s="825">
        <v>0</v>
      </c>
      <c r="G65" s="820"/>
      <c r="H65" s="816"/>
      <c r="I65" s="817"/>
    </row>
    <row r="66" spans="2:9" ht="12" customHeight="1">
      <c r="B66" s="811"/>
      <c r="C66" s="819"/>
      <c r="D66" s="823"/>
      <c r="E66" s="824"/>
      <c r="F66" s="825"/>
      <c r="G66" s="824"/>
      <c r="H66" s="826"/>
      <c r="I66" s="827"/>
    </row>
    <row r="67" spans="2:9" ht="12" customHeight="1">
      <c r="B67" s="1503" t="s">
        <v>771</v>
      </c>
      <c r="C67" s="1504"/>
      <c r="D67" s="823">
        <f>SUM(D68:D77)</f>
        <v>6019476</v>
      </c>
      <c r="E67" s="820">
        <f>+D67/D$7*100</f>
        <v>9.867952676654516</v>
      </c>
      <c r="F67" s="825">
        <f>SUM(F68:F77)</f>
        <v>5201815</v>
      </c>
      <c r="G67" s="820">
        <f>+F67/F$7*100</f>
        <v>6.875692327336099</v>
      </c>
      <c r="H67" s="816">
        <f>+F67-D67</f>
        <v>-817661</v>
      </c>
      <c r="I67" s="817">
        <v>-13.6</v>
      </c>
    </row>
    <row r="68" spans="2:9" ht="12" customHeight="1">
      <c r="B68" s="811"/>
      <c r="C68" s="819" t="s">
        <v>772</v>
      </c>
      <c r="D68" s="823">
        <v>0</v>
      </c>
      <c r="E68" s="820"/>
      <c r="F68" s="825">
        <v>0</v>
      </c>
      <c r="G68" s="820"/>
      <c r="H68" s="816"/>
      <c r="I68" s="817"/>
    </row>
    <row r="69" spans="2:9" ht="12" customHeight="1">
      <c r="B69" s="818"/>
      <c r="C69" s="819" t="s">
        <v>773</v>
      </c>
      <c r="D69" s="823">
        <v>30007</v>
      </c>
      <c r="E69" s="824"/>
      <c r="F69" s="825">
        <v>12914</v>
      </c>
      <c r="G69" s="824"/>
      <c r="H69" s="826"/>
      <c r="I69" s="827"/>
    </row>
    <row r="70" spans="2:9" ht="12" customHeight="1">
      <c r="B70" s="818"/>
      <c r="C70" s="819" t="s">
        <v>774</v>
      </c>
      <c r="D70" s="823">
        <v>0</v>
      </c>
      <c r="E70" s="824"/>
      <c r="F70" s="825">
        <v>0</v>
      </c>
      <c r="G70" s="824"/>
      <c r="H70" s="826"/>
      <c r="I70" s="827"/>
    </row>
    <row r="71" spans="2:9" ht="12" customHeight="1">
      <c r="B71" s="818"/>
      <c r="C71" s="819" t="s">
        <v>775</v>
      </c>
      <c r="D71" s="823">
        <v>5744430</v>
      </c>
      <c r="E71" s="824"/>
      <c r="F71" s="825">
        <v>5047066</v>
      </c>
      <c r="G71" s="824"/>
      <c r="H71" s="826"/>
      <c r="I71" s="827"/>
    </row>
    <row r="72" spans="2:9" ht="12" customHeight="1">
      <c r="B72" s="818"/>
      <c r="C72" s="819" t="s">
        <v>776</v>
      </c>
      <c r="D72" s="823">
        <v>211509</v>
      </c>
      <c r="E72" s="824"/>
      <c r="F72" s="825">
        <v>121159</v>
      </c>
      <c r="G72" s="824"/>
      <c r="H72" s="826"/>
      <c r="I72" s="827"/>
    </row>
    <row r="73" spans="2:9" ht="12" customHeight="1">
      <c r="B73" s="818"/>
      <c r="C73" s="830" t="s">
        <v>777</v>
      </c>
      <c r="D73" s="823">
        <v>0</v>
      </c>
      <c r="E73" s="824"/>
      <c r="F73" s="825">
        <v>0</v>
      </c>
      <c r="G73" s="824"/>
      <c r="H73" s="826"/>
      <c r="I73" s="827"/>
    </row>
    <row r="74" spans="2:9" ht="12" customHeight="1">
      <c r="B74" s="818"/>
      <c r="C74" s="830" t="s">
        <v>778</v>
      </c>
      <c r="D74" s="823">
        <v>0</v>
      </c>
      <c r="E74" s="824"/>
      <c r="F74" s="825">
        <v>0</v>
      </c>
      <c r="G74" s="824"/>
      <c r="H74" s="826"/>
      <c r="I74" s="827"/>
    </row>
    <row r="75" spans="2:9" ht="12" customHeight="1">
      <c r="B75" s="818"/>
      <c r="C75" s="830" t="s">
        <v>779</v>
      </c>
      <c r="D75" s="823">
        <v>0</v>
      </c>
      <c r="E75" s="824"/>
      <c r="F75" s="825">
        <v>0</v>
      </c>
      <c r="G75" s="824"/>
      <c r="H75" s="826"/>
      <c r="I75" s="827"/>
    </row>
    <row r="76" spans="2:9" ht="12" customHeight="1">
      <c r="B76" s="818"/>
      <c r="C76" s="830" t="s">
        <v>780</v>
      </c>
      <c r="D76" s="823">
        <v>32592</v>
      </c>
      <c r="E76" s="824"/>
      <c r="F76" s="825">
        <v>20658</v>
      </c>
      <c r="G76" s="824"/>
      <c r="H76" s="826"/>
      <c r="I76" s="827"/>
    </row>
    <row r="77" spans="2:9" ht="12" customHeight="1">
      <c r="B77" s="831"/>
      <c r="C77" s="832" t="s">
        <v>781</v>
      </c>
      <c r="D77" s="833">
        <v>938</v>
      </c>
      <c r="E77" s="834"/>
      <c r="F77" s="835">
        <v>18</v>
      </c>
      <c r="G77" s="834"/>
      <c r="H77" s="836"/>
      <c r="I77" s="837"/>
    </row>
    <row r="78" spans="2:9" ht="12" customHeight="1">
      <c r="B78" s="802" t="s">
        <v>782</v>
      </c>
      <c r="D78" s="805"/>
      <c r="E78" s="805"/>
      <c r="F78" s="805"/>
      <c r="G78" s="814"/>
      <c r="H78" s="805"/>
      <c r="I78" s="805"/>
    </row>
    <row r="79" spans="4:9" ht="12" customHeight="1">
      <c r="D79" s="805"/>
      <c r="E79" s="805"/>
      <c r="F79" s="805"/>
      <c r="G79" s="814"/>
      <c r="H79" s="805"/>
      <c r="I79" s="805"/>
    </row>
    <row r="80" spans="4:9" ht="12" customHeight="1">
      <c r="D80" s="805"/>
      <c r="E80" s="805"/>
      <c r="F80" s="805"/>
      <c r="G80" s="814"/>
      <c r="H80" s="805"/>
      <c r="I80" s="805"/>
    </row>
    <row r="81" spans="7:8" ht="12" customHeight="1">
      <c r="G81" s="838"/>
      <c r="H81" s="805"/>
    </row>
    <row r="82" spans="7:8" ht="12" customHeight="1">
      <c r="G82" s="838"/>
      <c r="H82" s="805"/>
    </row>
    <row r="83" spans="7:8" ht="12" customHeight="1">
      <c r="G83" s="838"/>
      <c r="H83" s="805"/>
    </row>
    <row r="84" spans="7:8" ht="12" customHeight="1">
      <c r="G84" s="838"/>
      <c r="H84" s="805"/>
    </row>
    <row r="85" spans="7:8" ht="12" customHeight="1">
      <c r="G85" s="838"/>
      <c r="H85" s="805"/>
    </row>
    <row r="86" spans="7:8" ht="12" customHeight="1">
      <c r="G86" s="838"/>
      <c r="H86" s="805"/>
    </row>
    <row r="87" spans="7:8" ht="12" customHeight="1">
      <c r="G87" s="838"/>
      <c r="H87" s="805"/>
    </row>
    <row r="88" spans="7:8" ht="12" customHeight="1">
      <c r="G88" s="838"/>
      <c r="H88" s="805"/>
    </row>
    <row r="89" spans="7:8" ht="12" customHeight="1">
      <c r="G89" s="838"/>
      <c r="H89" s="805"/>
    </row>
    <row r="90" spans="7:8" ht="12" customHeight="1">
      <c r="G90" s="838"/>
      <c r="H90" s="805"/>
    </row>
    <row r="91" ht="12" customHeight="1">
      <c r="H91" s="805"/>
    </row>
    <row r="92" ht="12" customHeight="1">
      <c r="H92" s="805"/>
    </row>
    <row r="93" ht="12" customHeight="1">
      <c r="H93" s="805"/>
    </row>
    <row r="94" ht="12" customHeight="1">
      <c r="H94" s="805"/>
    </row>
    <row r="95" ht="12" customHeight="1">
      <c r="H95" s="805"/>
    </row>
    <row r="96" ht="12" customHeight="1">
      <c r="H96" s="805"/>
    </row>
    <row r="97" ht="12" customHeight="1">
      <c r="H97" s="805"/>
    </row>
    <row r="98" ht="12" customHeight="1">
      <c r="H98" s="805"/>
    </row>
    <row r="99" ht="12" customHeight="1">
      <c r="H99" s="805"/>
    </row>
    <row r="100" ht="12" customHeight="1">
      <c r="H100" s="805"/>
    </row>
    <row r="101" ht="12" customHeight="1">
      <c r="H101" s="805"/>
    </row>
    <row r="102" ht="12" customHeight="1">
      <c r="H102" s="805"/>
    </row>
    <row r="103" ht="12" customHeight="1">
      <c r="H103" s="805"/>
    </row>
    <row r="104" ht="12" customHeight="1">
      <c r="H104" s="805"/>
    </row>
    <row r="105" ht="12" customHeight="1">
      <c r="H105" s="805"/>
    </row>
    <row r="106" ht="12" customHeight="1">
      <c r="H106" s="805"/>
    </row>
    <row r="107" ht="12" customHeight="1">
      <c r="H107" s="805"/>
    </row>
    <row r="108" ht="12" customHeight="1">
      <c r="H108" s="805"/>
    </row>
    <row r="109" ht="12" customHeight="1">
      <c r="H109" s="805"/>
    </row>
    <row r="110" ht="12" customHeight="1">
      <c r="H110" s="805"/>
    </row>
    <row r="111" ht="12" customHeight="1">
      <c r="H111" s="805"/>
    </row>
    <row r="112" ht="12" customHeight="1">
      <c r="H112" s="805"/>
    </row>
    <row r="113" ht="12" customHeight="1">
      <c r="H113" s="805"/>
    </row>
    <row r="114" ht="12" customHeight="1">
      <c r="H114" s="805"/>
    </row>
    <row r="115" ht="12" customHeight="1">
      <c r="H115" s="805"/>
    </row>
    <row r="116" ht="12" customHeight="1">
      <c r="H116" s="805"/>
    </row>
    <row r="117" ht="12" customHeight="1">
      <c r="H117" s="805"/>
    </row>
    <row r="118" ht="12" customHeight="1">
      <c r="H118" s="805"/>
    </row>
    <row r="119" ht="12" customHeight="1">
      <c r="H119" s="805"/>
    </row>
    <row r="120" ht="12" customHeight="1">
      <c r="H120" s="805"/>
    </row>
    <row r="121" ht="12" customHeight="1">
      <c r="H121" s="805"/>
    </row>
    <row r="122" ht="12" customHeight="1">
      <c r="H122" s="805"/>
    </row>
    <row r="123" ht="12" customHeight="1">
      <c r="H123" s="805"/>
    </row>
    <row r="124" ht="12" customHeight="1">
      <c r="H124" s="805"/>
    </row>
    <row r="125" ht="12" customHeight="1">
      <c r="H125" s="805"/>
    </row>
    <row r="126" ht="12" customHeight="1">
      <c r="H126" s="805"/>
    </row>
    <row r="127" ht="12" customHeight="1">
      <c r="H127" s="805"/>
    </row>
    <row r="128" ht="12" customHeight="1">
      <c r="H128" s="805"/>
    </row>
    <row r="129" ht="12" customHeight="1">
      <c r="H129" s="805"/>
    </row>
    <row r="130" ht="12" customHeight="1">
      <c r="H130" s="805"/>
    </row>
    <row r="131" ht="12" customHeight="1">
      <c r="H131" s="805"/>
    </row>
    <row r="132" ht="12" customHeight="1">
      <c r="H132" s="805"/>
    </row>
    <row r="133" ht="12" customHeight="1">
      <c r="H133" s="805"/>
    </row>
    <row r="134" ht="12" customHeight="1">
      <c r="H134" s="805"/>
    </row>
    <row r="135" ht="12" customHeight="1">
      <c r="H135" s="805"/>
    </row>
    <row r="136" ht="12" customHeight="1">
      <c r="H136" s="805"/>
    </row>
    <row r="137" ht="12" customHeight="1">
      <c r="H137" s="805"/>
    </row>
    <row r="138" ht="12" customHeight="1">
      <c r="H138" s="805"/>
    </row>
    <row r="139" ht="12" customHeight="1">
      <c r="H139" s="805"/>
    </row>
    <row r="140" ht="12" customHeight="1">
      <c r="H140" s="805"/>
    </row>
    <row r="141" ht="12" customHeight="1">
      <c r="H141" s="805"/>
    </row>
  </sheetData>
  <mergeCells count="19">
    <mergeCell ref="B4:C6"/>
    <mergeCell ref="H4:I4"/>
    <mergeCell ref="H5:H6"/>
    <mergeCell ref="I5:I6"/>
    <mergeCell ref="F4:G4"/>
    <mergeCell ref="D4:E4"/>
    <mergeCell ref="D5:D6"/>
    <mergeCell ref="E5:E6"/>
    <mergeCell ref="F5:F6"/>
    <mergeCell ref="G5:G6"/>
    <mergeCell ref="B63:C63"/>
    <mergeCell ref="B67:C67"/>
    <mergeCell ref="B7:C7"/>
    <mergeCell ref="B9:C9"/>
    <mergeCell ref="B15:C15"/>
    <mergeCell ref="B38:C38"/>
    <mergeCell ref="B51:C51"/>
    <mergeCell ref="B56:C56"/>
    <mergeCell ref="B36:C36"/>
  </mergeCells>
  <printOptions/>
  <pageMargins left="0.3937007874015748" right="0.31496062992125984" top="0.36" bottom="0.3937007874015748" header="0.2755905511811024" footer="0.1968503937007874"/>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2:V34"/>
  <sheetViews>
    <sheetView workbookViewId="0" topLeftCell="A1">
      <selection activeCell="A1" sqref="A1"/>
    </sheetView>
  </sheetViews>
  <sheetFormatPr defaultColWidth="9.00390625" defaultRowHeight="13.5"/>
  <cols>
    <col min="1" max="1" width="2.625" style="839" customWidth="1"/>
    <col min="2" max="2" width="9.625" style="839" customWidth="1"/>
    <col min="3" max="3" width="6.00390625" style="839" customWidth="1"/>
    <col min="4" max="4" width="5.00390625" style="839" bestFit="1" customWidth="1"/>
    <col min="5" max="5" width="5.875" style="839" bestFit="1" customWidth="1"/>
    <col min="6" max="6" width="5.00390625" style="839" bestFit="1" customWidth="1"/>
    <col min="7" max="7" width="5.125" style="839" bestFit="1" customWidth="1"/>
    <col min="8" max="11" width="5.00390625" style="839" bestFit="1" customWidth="1"/>
    <col min="12" max="12" width="7.00390625" style="839" customWidth="1"/>
    <col min="13" max="14" width="5.00390625" style="839" bestFit="1" customWidth="1"/>
    <col min="15" max="15" width="5.125" style="839" customWidth="1"/>
    <col min="16" max="16" width="4.50390625" style="839" customWidth="1"/>
    <col min="17" max="17" width="5.375" style="839" customWidth="1"/>
    <col min="18" max="18" width="5.00390625" style="839" bestFit="1" customWidth="1"/>
    <col min="19" max="19" width="5.625" style="839" customWidth="1"/>
    <col min="20" max="21" width="5.00390625" style="839" bestFit="1" customWidth="1"/>
    <col min="22" max="22" width="6.00390625" style="839" customWidth="1"/>
    <col min="23" max="16384" width="9.00390625" style="839" customWidth="1"/>
  </cols>
  <sheetData>
    <row r="2" spans="2:20" ht="14.25">
      <c r="B2" s="840" t="s">
        <v>831</v>
      </c>
      <c r="H2" s="841"/>
      <c r="I2" s="841"/>
      <c r="J2" s="841"/>
      <c r="K2" s="841"/>
      <c r="L2" s="841"/>
      <c r="M2" s="841"/>
      <c r="N2" s="841"/>
      <c r="O2" s="841"/>
      <c r="P2" s="841"/>
      <c r="Q2" s="841"/>
      <c r="R2" s="841"/>
      <c r="S2" s="841"/>
      <c r="T2" s="841"/>
    </row>
    <row r="3" spans="5:22" ht="12.75" thickBot="1">
      <c r="E3" s="841"/>
      <c r="F3" s="841"/>
      <c r="G3" s="841"/>
      <c r="H3" s="841"/>
      <c r="I3" s="841"/>
      <c r="J3" s="841"/>
      <c r="K3" s="841"/>
      <c r="L3" s="841"/>
      <c r="M3" s="841"/>
      <c r="N3" s="841"/>
      <c r="O3" s="841"/>
      <c r="P3" s="841"/>
      <c r="Q3" s="841"/>
      <c r="R3" s="841"/>
      <c r="S3" s="841"/>
      <c r="T3" s="841"/>
      <c r="V3" s="842" t="s">
        <v>801</v>
      </c>
    </row>
    <row r="4" spans="1:22" ht="14.25" customHeight="1" thickTop="1">
      <c r="A4" s="843"/>
      <c r="B4" s="844"/>
      <c r="C4" s="1523" t="s">
        <v>802</v>
      </c>
      <c r="D4" s="1524"/>
      <c r="E4" s="1525"/>
      <c r="F4" s="845" t="s">
        <v>784</v>
      </c>
      <c r="G4" s="845"/>
      <c r="H4" s="845"/>
      <c r="I4" s="845"/>
      <c r="J4" s="845"/>
      <c r="K4" s="845"/>
      <c r="L4" s="845"/>
      <c r="M4" s="845"/>
      <c r="N4" s="846"/>
      <c r="O4" s="845" t="s">
        <v>803</v>
      </c>
      <c r="P4" s="845"/>
      <c r="Q4" s="845"/>
      <c r="R4" s="846"/>
      <c r="S4" s="1538" t="s">
        <v>785</v>
      </c>
      <c r="T4" s="847" t="s">
        <v>804</v>
      </c>
      <c r="U4" s="847" t="s">
        <v>805</v>
      </c>
      <c r="V4" s="1526" t="s">
        <v>806</v>
      </c>
    </row>
    <row r="5" spans="1:22" ht="13.5" customHeight="1">
      <c r="A5" s="843"/>
      <c r="B5" s="1521" t="s">
        <v>786</v>
      </c>
      <c r="C5" s="849" t="s">
        <v>787</v>
      </c>
      <c r="D5" s="1533" t="s">
        <v>807</v>
      </c>
      <c r="E5" s="1530"/>
      <c r="F5" s="1529" t="s">
        <v>808</v>
      </c>
      <c r="G5" s="1530"/>
      <c r="H5" s="1529" t="s">
        <v>809</v>
      </c>
      <c r="I5" s="1530"/>
      <c r="J5" s="1529" t="s">
        <v>810</v>
      </c>
      <c r="K5" s="1530"/>
      <c r="L5" s="1520" t="s">
        <v>811</v>
      </c>
      <c r="M5" s="1533" t="s">
        <v>812</v>
      </c>
      <c r="N5" s="1530"/>
      <c r="O5" s="1520" t="s">
        <v>813</v>
      </c>
      <c r="P5" s="1535" t="s">
        <v>814</v>
      </c>
      <c r="Q5" s="849" t="s">
        <v>815</v>
      </c>
      <c r="R5" s="850" t="s">
        <v>816</v>
      </c>
      <c r="S5" s="1521"/>
      <c r="T5" s="848" t="s">
        <v>817</v>
      </c>
      <c r="U5" s="848" t="s">
        <v>788</v>
      </c>
      <c r="V5" s="1527"/>
    </row>
    <row r="6" spans="1:22" ht="13.5" customHeight="1">
      <c r="A6" s="843"/>
      <c r="B6" s="1521"/>
      <c r="C6" s="851" t="s">
        <v>789</v>
      </c>
      <c r="D6" s="1534"/>
      <c r="E6" s="1532"/>
      <c r="F6" s="1531"/>
      <c r="G6" s="1532"/>
      <c r="H6" s="1531"/>
      <c r="I6" s="1532"/>
      <c r="J6" s="1531"/>
      <c r="K6" s="1532"/>
      <c r="L6" s="1527"/>
      <c r="M6" s="1534"/>
      <c r="N6" s="1532"/>
      <c r="O6" s="1521"/>
      <c r="P6" s="1536"/>
      <c r="Q6" s="848" t="s">
        <v>818</v>
      </c>
      <c r="R6" s="850" t="s">
        <v>818</v>
      </c>
      <c r="S6" s="1521"/>
      <c r="T6" s="848" t="s">
        <v>819</v>
      </c>
      <c r="U6" s="851" t="s">
        <v>790</v>
      </c>
      <c r="V6" s="1528"/>
    </row>
    <row r="7" spans="1:22" ht="12">
      <c r="A7" s="843"/>
      <c r="B7" s="853"/>
      <c r="C7" s="851" t="s">
        <v>820</v>
      </c>
      <c r="D7" s="854" t="s">
        <v>821</v>
      </c>
      <c r="E7" s="852" t="s">
        <v>822</v>
      </c>
      <c r="F7" s="854" t="s">
        <v>821</v>
      </c>
      <c r="G7" s="852" t="s">
        <v>822</v>
      </c>
      <c r="H7" s="854" t="s">
        <v>821</v>
      </c>
      <c r="I7" s="852" t="s">
        <v>822</v>
      </c>
      <c r="J7" s="854" t="s">
        <v>821</v>
      </c>
      <c r="K7" s="852" t="s">
        <v>822</v>
      </c>
      <c r="L7" s="1528"/>
      <c r="M7" s="854" t="s">
        <v>821</v>
      </c>
      <c r="N7" s="852" t="s">
        <v>822</v>
      </c>
      <c r="O7" s="1522"/>
      <c r="P7" s="1537"/>
      <c r="Q7" s="851" t="s">
        <v>823</v>
      </c>
      <c r="R7" s="852" t="s">
        <v>823</v>
      </c>
      <c r="S7" s="1522"/>
      <c r="T7" s="851" t="s">
        <v>824</v>
      </c>
      <c r="U7" s="855" t="s">
        <v>825</v>
      </c>
      <c r="V7" s="852" t="s">
        <v>826</v>
      </c>
    </row>
    <row r="8" spans="1:22" s="861" customFormat="1" ht="18.75" customHeight="1">
      <c r="A8" s="856"/>
      <c r="B8" s="857" t="s">
        <v>827</v>
      </c>
      <c r="C8" s="858">
        <f aca="true" t="shared" si="0" ref="C8:S8">SUM(C9:C21,C23:C31)</f>
        <v>3</v>
      </c>
      <c r="D8" s="859">
        <f t="shared" si="0"/>
        <v>2</v>
      </c>
      <c r="E8" s="859">
        <f t="shared" si="0"/>
        <v>111</v>
      </c>
      <c r="F8" s="859">
        <f t="shared" si="0"/>
        <v>2</v>
      </c>
      <c r="G8" s="859">
        <f t="shared" si="0"/>
        <v>91</v>
      </c>
      <c r="H8" s="859">
        <f t="shared" si="0"/>
        <v>5</v>
      </c>
      <c r="I8" s="859">
        <f t="shared" si="0"/>
        <v>38</v>
      </c>
      <c r="J8" s="859">
        <f t="shared" si="0"/>
        <v>8</v>
      </c>
      <c r="K8" s="859">
        <f t="shared" si="0"/>
        <v>24</v>
      </c>
      <c r="L8" s="859">
        <f t="shared" si="0"/>
        <v>2</v>
      </c>
      <c r="M8" s="859">
        <f t="shared" si="0"/>
        <v>1</v>
      </c>
      <c r="N8" s="859">
        <f t="shared" si="0"/>
        <v>9</v>
      </c>
      <c r="O8" s="859">
        <f t="shared" si="0"/>
        <v>1</v>
      </c>
      <c r="P8" s="859">
        <f t="shared" si="0"/>
        <v>6</v>
      </c>
      <c r="Q8" s="859">
        <f t="shared" si="0"/>
        <v>317</v>
      </c>
      <c r="R8" s="859">
        <f t="shared" si="0"/>
        <v>9</v>
      </c>
      <c r="S8" s="859">
        <f t="shared" si="0"/>
        <v>396</v>
      </c>
      <c r="T8" s="859">
        <v>1</v>
      </c>
      <c r="U8" s="859">
        <f>SUM(U9:U21,U23:U31)</f>
        <v>3</v>
      </c>
      <c r="V8" s="860">
        <f>SUM(V9:V21,V23:V31)</f>
        <v>18</v>
      </c>
    </row>
    <row r="9" spans="1:22" ht="13.5" customHeight="1">
      <c r="A9" s="843"/>
      <c r="B9" s="862" t="s">
        <v>1383</v>
      </c>
      <c r="C9" s="863">
        <v>3</v>
      </c>
      <c r="D9" s="863">
        <v>1</v>
      </c>
      <c r="E9" s="863">
        <v>36</v>
      </c>
      <c r="F9" s="864">
        <v>2</v>
      </c>
      <c r="G9" s="863">
        <v>27</v>
      </c>
      <c r="H9" s="863">
        <v>1</v>
      </c>
      <c r="I9" s="863">
        <v>6</v>
      </c>
      <c r="J9" s="863">
        <v>4</v>
      </c>
      <c r="K9" s="863">
        <v>6</v>
      </c>
      <c r="L9" s="863">
        <v>1</v>
      </c>
      <c r="M9" s="863">
        <v>1</v>
      </c>
      <c r="N9" s="863">
        <v>1</v>
      </c>
      <c r="O9" s="863">
        <v>1</v>
      </c>
      <c r="P9" s="863">
        <v>2</v>
      </c>
      <c r="Q9" s="863">
        <v>36</v>
      </c>
      <c r="R9" s="864">
        <v>0</v>
      </c>
      <c r="S9" s="863">
        <v>53</v>
      </c>
      <c r="T9" s="863">
        <v>1</v>
      </c>
      <c r="U9" s="863">
        <v>1</v>
      </c>
      <c r="V9" s="865">
        <v>18</v>
      </c>
    </row>
    <row r="10" spans="1:22" ht="13.5" customHeight="1">
      <c r="A10" s="843"/>
      <c r="B10" s="862" t="s">
        <v>1384</v>
      </c>
      <c r="C10" s="864">
        <v>0</v>
      </c>
      <c r="D10" s="864">
        <v>0</v>
      </c>
      <c r="E10" s="864">
        <v>6</v>
      </c>
      <c r="F10" s="864">
        <v>0</v>
      </c>
      <c r="G10" s="864">
        <v>3</v>
      </c>
      <c r="H10" s="863">
        <v>1</v>
      </c>
      <c r="I10" s="863">
        <v>5</v>
      </c>
      <c r="J10" s="864">
        <v>0</v>
      </c>
      <c r="K10" s="864">
        <v>2</v>
      </c>
      <c r="L10" s="864">
        <v>0</v>
      </c>
      <c r="M10" s="864">
        <v>0</v>
      </c>
      <c r="N10" s="863">
        <v>1</v>
      </c>
      <c r="O10" s="864">
        <v>0</v>
      </c>
      <c r="P10" s="864">
        <v>0</v>
      </c>
      <c r="Q10" s="863">
        <v>14</v>
      </c>
      <c r="R10" s="864">
        <v>0</v>
      </c>
      <c r="S10" s="863">
        <v>23</v>
      </c>
      <c r="T10" s="864">
        <v>0</v>
      </c>
      <c r="U10" s="864">
        <v>1</v>
      </c>
      <c r="V10" s="866" t="s">
        <v>791</v>
      </c>
    </row>
    <row r="11" spans="1:22" ht="13.5" customHeight="1">
      <c r="A11" s="843"/>
      <c r="B11" s="862" t="s">
        <v>1386</v>
      </c>
      <c r="C11" s="864">
        <v>0</v>
      </c>
      <c r="D11" s="864">
        <v>1</v>
      </c>
      <c r="E11" s="863">
        <v>12</v>
      </c>
      <c r="F11" s="864">
        <v>0</v>
      </c>
      <c r="G11" s="864">
        <v>7</v>
      </c>
      <c r="H11" s="863">
        <v>1</v>
      </c>
      <c r="I11" s="864">
        <v>8</v>
      </c>
      <c r="J11" s="864">
        <v>0</v>
      </c>
      <c r="K11" s="864">
        <v>0</v>
      </c>
      <c r="L11" s="864">
        <v>0</v>
      </c>
      <c r="M11" s="864">
        <v>0</v>
      </c>
      <c r="N11" s="863">
        <v>1</v>
      </c>
      <c r="O11" s="864">
        <v>0</v>
      </c>
      <c r="P11" s="864">
        <v>1</v>
      </c>
      <c r="Q11" s="863">
        <v>14</v>
      </c>
      <c r="R11" s="863">
        <v>3</v>
      </c>
      <c r="S11" s="863">
        <v>28</v>
      </c>
      <c r="T11" s="864">
        <v>0</v>
      </c>
      <c r="U11" s="864">
        <v>0</v>
      </c>
      <c r="V11" s="866" t="s">
        <v>791</v>
      </c>
    </row>
    <row r="12" spans="1:22" ht="13.5" customHeight="1">
      <c r="A12" s="843"/>
      <c r="B12" s="862" t="s">
        <v>1388</v>
      </c>
      <c r="C12" s="864">
        <v>0</v>
      </c>
      <c r="D12" s="864">
        <v>0</v>
      </c>
      <c r="E12" s="864">
        <v>12</v>
      </c>
      <c r="F12" s="864">
        <v>0</v>
      </c>
      <c r="G12" s="863">
        <v>9</v>
      </c>
      <c r="H12" s="863">
        <v>1</v>
      </c>
      <c r="I12" s="863">
        <v>6</v>
      </c>
      <c r="J12" s="864">
        <v>0</v>
      </c>
      <c r="K12" s="864">
        <v>0</v>
      </c>
      <c r="L12" s="864">
        <v>1</v>
      </c>
      <c r="M12" s="864">
        <v>0</v>
      </c>
      <c r="N12" s="863">
        <v>1</v>
      </c>
      <c r="O12" s="864">
        <v>0</v>
      </c>
      <c r="P12" s="864">
        <v>1</v>
      </c>
      <c r="Q12" s="863">
        <v>17</v>
      </c>
      <c r="R12" s="863">
        <v>2</v>
      </c>
      <c r="S12" s="863">
        <v>30</v>
      </c>
      <c r="T12" s="864">
        <v>0</v>
      </c>
      <c r="U12" s="864">
        <v>1</v>
      </c>
      <c r="V12" s="866" t="s">
        <v>791</v>
      </c>
    </row>
    <row r="13" spans="1:22" ht="13.5" customHeight="1">
      <c r="A13" s="843"/>
      <c r="B13" s="862" t="s">
        <v>1390</v>
      </c>
      <c r="C13" s="864">
        <v>0</v>
      </c>
      <c r="D13" s="864">
        <v>0</v>
      </c>
      <c r="E13" s="864">
        <v>2</v>
      </c>
      <c r="F13" s="864">
        <v>0</v>
      </c>
      <c r="G13" s="864">
        <v>2</v>
      </c>
      <c r="H13" s="863">
        <v>1</v>
      </c>
      <c r="I13" s="863">
        <v>3</v>
      </c>
      <c r="J13" s="864">
        <v>0</v>
      </c>
      <c r="K13" s="864">
        <v>1</v>
      </c>
      <c r="L13" s="864">
        <v>0</v>
      </c>
      <c r="M13" s="864">
        <v>0</v>
      </c>
      <c r="N13" s="863">
        <v>1</v>
      </c>
      <c r="O13" s="864">
        <v>0</v>
      </c>
      <c r="P13" s="864">
        <v>1</v>
      </c>
      <c r="Q13" s="863">
        <v>8</v>
      </c>
      <c r="R13" s="864">
        <v>0</v>
      </c>
      <c r="S13" s="863">
        <v>12</v>
      </c>
      <c r="T13" s="864">
        <v>0</v>
      </c>
      <c r="U13" s="864">
        <v>0</v>
      </c>
      <c r="V13" s="866" t="s">
        <v>791</v>
      </c>
    </row>
    <row r="14" spans="1:22" ht="13.5" customHeight="1">
      <c r="A14" s="843"/>
      <c r="B14" s="862" t="s">
        <v>1392</v>
      </c>
      <c r="C14" s="864">
        <v>0</v>
      </c>
      <c r="D14" s="864">
        <v>0</v>
      </c>
      <c r="E14" s="864">
        <v>2</v>
      </c>
      <c r="F14" s="864">
        <v>0</v>
      </c>
      <c r="G14" s="864">
        <v>4</v>
      </c>
      <c r="H14" s="864">
        <v>0</v>
      </c>
      <c r="I14" s="863">
        <v>1</v>
      </c>
      <c r="J14" s="864">
        <v>0</v>
      </c>
      <c r="K14" s="864">
        <v>1</v>
      </c>
      <c r="L14" s="864">
        <v>0</v>
      </c>
      <c r="M14" s="864">
        <v>0</v>
      </c>
      <c r="N14" s="863">
        <v>1</v>
      </c>
      <c r="O14" s="864">
        <v>0</v>
      </c>
      <c r="P14" s="864">
        <v>0</v>
      </c>
      <c r="Q14" s="863">
        <v>13</v>
      </c>
      <c r="R14" s="864">
        <v>0</v>
      </c>
      <c r="S14" s="863">
        <v>13</v>
      </c>
      <c r="T14" s="864">
        <v>0</v>
      </c>
      <c r="U14" s="864">
        <v>0</v>
      </c>
      <c r="V14" s="866" t="s">
        <v>791</v>
      </c>
    </row>
    <row r="15" spans="1:22" ht="13.5" customHeight="1">
      <c r="A15" s="843"/>
      <c r="B15" s="862" t="s">
        <v>1394</v>
      </c>
      <c r="C15" s="864">
        <v>0</v>
      </c>
      <c r="D15" s="864">
        <v>0</v>
      </c>
      <c r="E15" s="864">
        <v>2</v>
      </c>
      <c r="F15" s="864">
        <v>0</v>
      </c>
      <c r="G15" s="864">
        <v>2</v>
      </c>
      <c r="H15" s="864">
        <v>0</v>
      </c>
      <c r="I15" s="863">
        <v>1</v>
      </c>
      <c r="J15" s="864">
        <v>0</v>
      </c>
      <c r="K15" s="864">
        <v>1</v>
      </c>
      <c r="L15" s="864">
        <v>0</v>
      </c>
      <c r="M15" s="864">
        <v>0</v>
      </c>
      <c r="N15" s="863">
        <v>1</v>
      </c>
      <c r="O15" s="864">
        <v>0</v>
      </c>
      <c r="P15" s="864">
        <v>0</v>
      </c>
      <c r="Q15" s="863">
        <v>10</v>
      </c>
      <c r="R15" s="864">
        <v>0</v>
      </c>
      <c r="S15" s="863">
        <v>10</v>
      </c>
      <c r="T15" s="864">
        <v>0</v>
      </c>
      <c r="U15" s="864">
        <v>0</v>
      </c>
      <c r="V15" s="866" t="s">
        <v>791</v>
      </c>
    </row>
    <row r="16" spans="1:22" ht="13.5" customHeight="1">
      <c r="A16" s="843"/>
      <c r="B16" s="862" t="s">
        <v>1395</v>
      </c>
      <c r="C16" s="864">
        <v>0</v>
      </c>
      <c r="D16" s="864">
        <v>0</v>
      </c>
      <c r="E16" s="864">
        <v>3</v>
      </c>
      <c r="F16" s="864">
        <v>0</v>
      </c>
      <c r="G16" s="864">
        <v>2</v>
      </c>
      <c r="H16" s="864">
        <v>0</v>
      </c>
      <c r="I16" s="864">
        <v>0</v>
      </c>
      <c r="J16" s="864">
        <v>1</v>
      </c>
      <c r="K16" s="864">
        <v>0</v>
      </c>
      <c r="L16" s="864">
        <v>0</v>
      </c>
      <c r="M16" s="864">
        <v>0</v>
      </c>
      <c r="N16" s="863">
        <v>1</v>
      </c>
      <c r="O16" s="864">
        <v>0</v>
      </c>
      <c r="P16" s="864">
        <v>0</v>
      </c>
      <c r="Q16" s="863">
        <v>10</v>
      </c>
      <c r="R16" s="864">
        <v>0</v>
      </c>
      <c r="S16" s="863">
        <v>12</v>
      </c>
      <c r="T16" s="864">
        <v>0</v>
      </c>
      <c r="U16" s="864">
        <v>0</v>
      </c>
      <c r="V16" s="866" t="s">
        <v>791</v>
      </c>
    </row>
    <row r="17" spans="1:22" ht="13.5" customHeight="1">
      <c r="A17" s="843"/>
      <c r="B17" s="862" t="s">
        <v>1398</v>
      </c>
      <c r="C17" s="864">
        <v>0</v>
      </c>
      <c r="D17" s="864">
        <v>0</v>
      </c>
      <c r="E17" s="864">
        <v>2</v>
      </c>
      <c r="F17" s="864">
        <v>0</v>
      </c>
      <c r="G17" s="864">
        <v>2</v>
      </c>
      <c r="H17" s="864">
        <v>0</v>
      </c>
      <c r="I17" s="863">
        <v>1</v>
      </c>
      <c r="J17" s="864">
        <v>1</v>
      </c>
      <c r="K17" s="864">
        <v>0</v>
      </c>
      <c r="L17" s="864">
        <v>0</v>
      </c>
      <c r="M17" s="864">
        <v>0</v>
      </c>
      <c r="N17" s="863">
        <v>1</v>
      </c>
      <c r="O17" s="864">
        <v>0</v>
      </c>
      <c r="P17" s="864">
        <v>0</v>
      </c>
      <c r="Q17" s="863">
        <v>8</v>
      </c>
      <c r="R17" s="864">
        <v>0</v>
      </c>
      <c r="S17" s="863">
        <v>9</v>
      </c>
      <c r="T17" s="864">
        <v>0</v>
      </c>
      <c r="U17" s="864">
        <v>0</v>
      </c>
      <c r="V17" s="866" t="s">
        <v>791</v>
      </c>
    </row>
    <row r="18" spans="1:22" ht="13.5" customHeight="1">
      <c r="A18" s="843"/>
      <c r="B18" s="862" t="s">
        <v>1400</v>
      </c>
      <c r="C18" s="864">
        <v>0</v>
      </c>
      <c r="D18" s="864">
        <v>0</v>
      </c>
      <c r="E18" s="864">
        <v>4</v>
      </c>
      <c r="F18" s="864">
        <v>0</v>
      </c>
      <c r="G18" s="864">
        <v>4</v>
      </c>
      <c r="H18" s="864">
        <v>0</v>
      </c>
      <c r="I18" s="863">
        <v>1</v>
      </c>
      <c r="J18" s="864">
        <v>0</v>
      </c>
      <c r="K18" s="864">
        <v>1</v>
      </c>
      <c r="L18" s="864">
        <v>0</v>
      </c>
      <c r="M18" s="864">
        <v>0</v>
      </c>
      <c r="N18" s="863">
        <v>0</v>
      </c>
      <c r="O18" s="864">
        <v>0</v>
      </c>
      <c r="P18" s="864">
        <v>0</v>
      </c>
      <c r="Q18" s="863">
        <v>15</v>
      </c>
      <c r="R18" s="864">
        <v>1</v>
      </c>
      <c r="S18" s="863">
        <v>13</v>
      </c>
      <c r="T18" s="864">
        <v>0</v>
      </c>
      <c r="U18" s="864">
        <v>0</v>
      </c>
      <c r="V18" s="866" t="s">
        <v>791</v>
      </c>
    </row>
    <row r="19" spans="1:22" ht="13.5" customHeight="1">
      <c r="A19" s="843"/>
      <c r="B19" s="862" t="s">
        <v>1402</v>
      </c>
      <c r="C19" s="864">
        <v>0</v>
      </c>
      <c r="D19" s="864">
        <v>0</v>
      </c>
      <c r="E19" s="864">
        <v>3</v>
      </c>
      <c r="F19" s="864">
        <v>0</v>
      </c>
      <c r="G19" s="864">
        <v>3</v>
      </c>
      <c r="H19" s="864">
        <v>0</v>
      </c>
      <c r="I19" s="864">
        <v>0</v>
      </c>
      <c r="J19" s="864">
        <v>0</v>
      </c>
      <c r="K19" s="864">
        <v>1</v>
      </c>
      <c r="L19" s="864">
        <v>0</v>
      </c>
      <c r="M19" s="864">
        <v>0</v>
      </c>
      <c r="N19" s="864">
        <v>0</v>
      </c>
      <c r="O19" s="864">
        <v>0</v>
      </c>
      <c r="P19" s="864">
        <v>0</v>
      </c>
      <c r="Q19" s="863">
        <v>7</v>
      </c>
      <c r="R19" s="864">
        <v>0</v>
      </c>
      <c r="S19" s="863">
        <v>9</v>
      </c>
      <c r="T19" s="864">
        <v>0</v>
      </c>
      <c r="U19" s="864">
        <v>0</v>
      </c>
      <c r="V19" s="866" t="s">
        <v>791</v>
      </c>
    </row>
    <row r="20" spans="1:22" ht="13.5" customHeight="1">
      <c r="A20" s="843"/>
      <c r="B20" s="862" t="s">
        <v>1404</v>
      </c>
      <c r="C20" s="864">
        <v>0</v>
      </c>
      <c r="D20" s="864">
        <v>0</v>
      </c>
      <c r="E20" s="864">
        <v>1</v>
      </c>
      <c r="F20" s="864">
        <v>0</v>
      </c>
      <c r="G20" s="864">
        <v>2</v>
      </c>
      <c r="H20" s="864">
        <v>0</v>
      </c>
      <c r="I20" s="864">
        <v>0</v>
      </c>
      <c r="J20" s="864">
        <v>0</v>
      </c>
      <c r="K20" s="864">
        <v>1</v>
      </c>
      <c r="L20" s="864">
        <v>0</v>
      </c>
      <c r="M20" s="864">
        <v>0</v>
      </c>
      <c r="N20" s="864">
        <v>0</v>
      </c>
      <c r="O20" s="864">
        <v>0</v>
      </c>
      <c r="P20" s="864">
        <v>0</v>
      </c>
      <c r="Q20" s="863">
        <v>7</v>
      </c>
      <c r="R20" s="864">
        <v>0</v>
      </c>
      <c r="S20" s="863">
        <v>8</v>
      </c>
      <c r="T20" s="864">
        <v>0</v>
      </c>
      <c r="U20" s="864">
        <v>0</v>
      </c>
      <c r="V20" s="866" t="s">
        <v>791</v>
      </c>
    </row>
    <row r="21" spans="1:22" ht="13.5" customHeight="1">
      <c r="A21" s="843"/>
      <c r="B21" s="862" t="s">
        <v>1406</v>
      </c>
      <c r="C21" s="864">
        <v>0</v>
      </c>
      <c r="D21" s="864">
        <v>0</v>
      </c>
      <c r="E21" s="864">
        <v>2</v>
      </c>
      <c r="F21" s="864">
        <v>0</v>
      </c>
      <c r="G21" s="864">
        <v>4</v>
      </c>
      <c r="H21" s="864">
        <v>0</v>
      </c>
      <c r="I21" s="863">
        <v>1</v>
      </c>
      <c r="J21" s="864">
        <v>0</v>
      </c>
      <c r="K21" s="864">
        <v>2</v>
      </c>
      <c r="L21" s="864">
        <v>0</v>
      </c>
      <c r="M21" s="864">
        <v>0</v>
      </c>
      <c r="N21" s="863">
        <v>0</v>
      </c>
      <c r="O21" s="864">
        <v>0</v>
      </c>
      <c r="P21" s="864">
        <v>1</v>
      </c>
      <c r="Q21" s="863">
        <v>11</v>
      </c>
      <c r="R21" s="864">
        <v>0</v>
      </c>
      <c r="S21" s="863">
        <v>9</v>
      </c>
      <c r="T21" s="864">
        <v>0</v>
      </c>
      <c r="U21" s="864">
        <v>0</v>
      </c>
      <c r="V21" s="866" t="s">
        <v>791</v>
      </c>
    </row>
    <row r="22" spans="1:22" ht="7.5" customHeight="1">
      <c r="A22" s="843"/>
      <c r="B22" s="862"/>
      <c r="C22" s="864"/>
      <c r="D22" s="864"/>
      <c r="E22" s="864"/>
      <c r="F22" s="864"/>
      <c r="G22" s="863"/>
      <c r="H22" s="864"/>
      <c r="I22" s="863"/>
      <c r="J22" s="863"/>
      <c r="K22" s="864"/>
      <c r="L22" s="864"/>
      <c r="M22" s="864"/>
      <c r="N22" s="863"/>
      <c r="O22" s="864"/>
      <c r="P22" s="863"/>
      <c r="Q22" s="863"/>
      <c r="R22" s="863"/>
      <c r="S22" s="863"/>
      <c r="T22" s="864"/>
      <c r="U22" s="864"/>
      <c r="V22" s="866" t="s">
        <v>791</v>
      </c>
    </row>
    <row r="23" spans="1:22" ht="13.5" customHeight="1">
      <c r="A23" s="843"/>
      <c r="B23" s="862" t="s">
        <v>792</v>
      </c>
      <c r="C23" s="867">
        <v>0</v>
      </c>
      <c r="D23" s="864">
        <v>0</v>
      </c>
      <c r="E23" s="864">
        <v>2</v>
      </c>
      <c r="F23" s="864">
        <v>0</v>
      </c>
      <c r="G23" s="864">
        <v>3</v>
      </c>
      <c r="H23" s="864">
        <v>0</v>
      </c>
      <c r="I23" s="864">
        <v>0</v>
      </c>
      <c r="J23" s="864">
        <v>0</v>
      </c>
      <c r="K23" s="864">
        <v>0</v>
      </c>
      <c r="L23" s="864">
        <v>0</v>
      </c>
      <c r="M23" s="864">
        <v>0</v>
      </c>
      <c r="N23" s="864">
        <v>0</v>
      </c>
      <c r="O23" s="864">
        <v>0</v>
      </c>
      <c r="P23" s="864">
        <v>0</v>
      </c>
      <c r="Q23" s="863">
        <v>8</v>
      </c>
      <c r="R23" s="864">
        <v>0</v>
      </c>
      <c r="S23" s="863">
        <v>6</v>
      </c>
      <c r="T23" s="864">
        <v>0</v>
      </c>
      <c r="U23" s="864">
        <v>0</v>
      </c>
      <c r="V23" s="866" t="s">
        <v>791</v>
      </c>
    </row>
    <row r="24" spans="1:22" ht="13.5" customHeight="1">
      <c r="A24" s="843"/>
      <c r="B24" s="862" t="s">
        <v>793</v>
      </c>
      <c r="C24" s="867">
        <v>0</v>
      </c>
      <c r="D24" s="864">
        <v>0</v>
      </c>
      <c r="E24" s="864">
        <v>3</v>
      </c>
      <c r="F24" s="864">
        <v>0</v>
      </c>
      <c r="G24" s="864">
        <v>6</v>
      </c>
      <c r="H24" s="864">
        <v>0</v>
      </c>
      <c r="I24" s="863">
        <v>1</v>
      </c>
      <c r="J24" s="864">
        <v>0</v>
      </c>
      <c r="K24" s="864">
        <v>3</v>
      </c>
      <c r="L24" s="864">
        <v>0</v>
      </c>
      <c r="M24" s="864">
        <v>0</v>
      </c>
      <c r="N24" s="864">
        <v>0</v>
      </c>
      <c r="O24" s="864">
        <v>0</v>
      </c>
      <c r="P24" s="864">
        <v>0</v>
      </c>
      <c r="Q24" s="863">
        <v>21</v>
      </c>
      <c r="R24" s="864">
        <v>0</v>
      </c>
      <c r="S24" s="863">
        <v>20</v>
      </c>
      <c r="T24" s="864">
        <v>0</v>
      </c>
      <c r="U24" s="864">
        <v>0</v>
      </c>
      <c r="V24" s="866" t="s">
        <v>791</v>
      </c>
    </row>
    <row r="25" spans="1:22" ht="13.5" customHeight="1">
      <c r="A25" s="843"/>
      <c r="B25" s="862" t="s">
        <v>794</v>
      </c>
      <c r="C25" s="867">
        <v>0</v>
      </c>
      <c r="D25" s="864">
        <v>0</v>
      </c>
      <c r="E25" s="864">
        <v>1</v>
      </c>
      <c r="F25" s="864">
        <v>0</v>
      </c>
      <c r="G25" s="864">
        <v>0</v>
      </c>
      <c r="H25" s="864">
        <v>0</v>
      </c>
      <c r="I25" s="864">
        <v>1</v>
      </c>
      <c r="J25" s="864">
        <v>0</v>
      </c>
      <c r="K25" s="864">
        <v>0</v>
      </c>
      <c r="L25" s="864">
        <v>0</v>
      </c>
      <c r="M25" s="864">
        <v>0</v>
      </c>
      <c r="N25" s="864">
        <v>0</v>
      </c>
      <c r="O25" s="864">
        <v>0</v>
      </c>
      <c r="P25" s="864">
        <v>0</v>
      </c>
      <c r="Q25" s="863">
        <v>5</v>
      </c>
      <c r="R25" s="864">
        <v>0</v>
      </c>
      <c r="S25" s="863">
        <v>4</v>
      </c>
      <c r="T25" s="864">
        <v>0</v>
      </c>
      <c r="U25" s="864">
        <v>0</v>
      </c>
      <c r="V25" s="866" t="s">
        <v>791</v>
      </c>
    </row>
    <row r="26" spans="1:22" ht="13.5" customHeight="1">
      <c r="A26" s="843"/>
      <c r="B26" s="862" t="s">
        <v>795</v>
      </c>
      <c r="C26" s="867">
        <v>0</v>
      </c>
      <c r="D26" s="864">
        <v>0</v>
      </c>
      <c r="E26" s="864">
        <v>4</v>
      </c>
      <c r="F26" s="864">
        <v>0</v>
      </c>
      <c r="G26" s="864">
        <v>1</v>
      </c>
      <c r="H26" s="864">
        <v>0</v>
      </c>
      <c r="I26" s="864">
        <v>1</v>
      </c>
      <c r="J26" s="864">
        <v>0</v>
      </c>
      <c r="K26" s="864">
        <v>0</v>
      </c>
      <c r="L26" s="864">
        <v>0</v>
      </c>
      <c r="M26" s="864">
        <v>0</v>
      </c>
      <c r="N26" s="864">
        <v>0</v>
      </c>
      <c r="O26" s="864">
        <v>0</v>
      </c>
      <c r="P26" s="864">
        <v>0</v>
      </c>
      <c r="Q26" s="863">
        <v>17</v>
      </c>
      <c r="R26" s="864">
        <v>0</v>
      </c>
      <c r="S26" s="863">
        <v>28</v>
      </c>
      <c r="T26" s="864">
        <v>0</v>
      </c>
      <c r="U26" s="864">
        <v>0</v>
      </c>
      <c r="V26" s="866" t="s">
        <v>791</v>
      </c>
    </row>
    <row r="27" spans="1:22" ht="13.5" customHeight="1">
      <c r="A27" s="843"/>
      <c r="B27" s="862" t="s">
        <v>796</v>
      </c>
      <c r="C27" s="867">
        <v>0</v>
      </c>
      <c r="D27" s="864">
        <v>0</v>
      </c>
      <c r="E27" s="864">
        <v>2</v>
      </c>
      <c r="F27" s="864">
        <v>0</v>
      </c>
      <c r="G27" s="864">
        <v>2</v>
      </c>
      <c r="H27" s="864">
        <v>0</v>
      </c>
      <c r="I27" s="863">
        <v>1</v>
      </c>
      <c r="J27" s="864">
        <v>1</v>
      </c>
      <c r="K27" s="864">
        <v>2</v>
      </c>
      <c r="L27" s="864">
        <v>0</v>
      </c>
      <c r="M27" s="864">
        <v>0</v>
      </c>
      <c r="N27" s="864">
        <v>0</v>
      </c>
      <c r="O27" s="864">
        <v>0</v>
      </c>
      <c r="P27" s="864">
        <v>0</v>
      </c>
      <c r="Q27" s="863">
        <v>18</v>
      </c>
      <c r="R27" s="864">
        <v>0</v>
      </c>
      <c r="S27" s="863">
        <v>19</v>
      </c>
      <c r="T27" s="864">
        <v>0</v>
      </c>
      <c r="U27" s="864">
        <v>0</v>
      </c>
      <c r="V27" s="866" t="s">
        <v>791</v>
      </c>
    </row>
    <row r="28" spans="1:22" ht="13.5" customHeight="1">
      <c r="A28" s="843"/>
      <c r="B28" s="862" t="s">
        <v>797</v>
      </c>
      <c r="C28" s="867">
        <v>0</v>
      </c>
      <c r="D28" s="864">
        <v>0</v>
      </c>
      <c r="E28" s="864">
        <v>2</v>
      </c>
      <c r="F28" s="864">
        <v>0</v>
      </c>
      <c r="G28" s="864">
        <v>2</v>
      </c>
      <c r="H28" s="864">
        <v>0</v>
      </c>
      <c r="I28" s="864">
        <v>0</v>
      </c>
      <c r="J28" s="864">
        <v>0</v>
      </c>
      <c r="K28" s="864">
        <v>2</v>
      </c>
      <c r="L28" s="864">
        <v>0</v>
      </c>
      <c r="M28" s="864">
        <v>0</v>
      </c>
      <c r="N28" s="864">
        <v>0</v>
      </c>
      <c r="O28" s="864">
        <v>0</v>
      </c>
      <c r="P28" s="864">
        <v>0</v>
      </c>
      <c r="Q28" s="863">
        <v>19</v>
      </c>
      <c r="R28" s="864">
        <v>0</v>
      </c>
      <c r="S28" s="863">
        <v>22</v>
      </c>
      <c r="T28" s="864">
        <v>0</v>
      </c>
      <c r="U28" s="864">
        <v>0</v>
      </c>
      <c r="V28" s="866" t="s">
        <v>791</v>
      </c>
    </row>
    <row r="29" spans="1:22" ht="13.5" customHeight="1">
      <c r="A29" s="843"/>
      <c r="B29" s="862" t="s">
        <v>798</v>
      </c>
      <c r="C29" s="867">
        <v>0</v>
      </c>
      <c r="D29" s="864">
        <v>0</v>
      </c>
      <c r="E29" s="864">
        <v>6</v>
      </c>
      <c r="F29" s="864">
        <v>0</v>
      </c>
      <c r="G29" s="864">
        <v>1</v>
      </c>
      <c r="H29" s="864">
        <v>0</v>
      </c>
      <c r="I29" s="864">
        <v>0</v>
      </c>
      <c r="J29" s="864">
        <v>1</v>
      </c>
      <c r="K29" s="864">
        <v>0</v>
      </c>
      <c r="L29" s="864">
        <v>0</v>
      </c>
      <c r="M29" s="864">
        <v>0</v>
      </c>
      <c r="N29" s="864">
        <v>0</v>
      </c>
      <c r="O29" s="864">
        <v>0</v>
      </c>
      <c r="P29" s="864">
        <v>0</v>
      </c>
      <c r="Q29" s="863">
        <v>32</v>
      </c>
      <c r="R29" s="864">
        <v>0</v>
      </c>
      <c r="S29" s="863">
        <v>32</v>
      </c>
      <c r="T29" s="864">
        <v>0</v>
      </c>
      <c r="U29" s="864">
        <v>0</v>
      </c>
      <c r="V29" s="866" t="s">
        <v>791</v>
      </c>
    </row>
    <row r="30" spans="1:22" ht="13.5" customHeight="1">
      <c r="A30" s="843"/>
      <c r="B30" s="862" t="s">
        <v>799</v>
      </c>
      <c r="C30" s="867">
        <v>0</v>
      </c>
      <c r="D30" s="864">
        <v>0</v>
      </c>
      <c r="E30" s="864">
        <v>2</v>
      </c>
      <c r="F30" s="864">
        <v>0</v>
      </c>
      <c r="G30" s="864">
        <v>2</v>
      </c>
      <c r="H30" s="864">
        <v>0</v>
      </c>
      <c r="I30" s="864">
        <v>1</v>
      </c>
      <c r="J30" s="864">
        <v>0</v>
      </c>
      <c r="K30" s="864">
        <v>0</v>
      </c>
      <c r="L30" s="864">
        <v>0</v>
      </c>
      <c r="M30" s="864">
        <v>0</v>
      </c>
      <c r="N30" s="864">
        <v>0</v>
      </c>
      <c r="O30" s="864">
        <v>0</v>
      </c>
      <c r="P30" s="864">
        <v>0</v>
      </c>
      <c r="Q30" s="863">
        <v>11</v>
      </c>
      <c r="R30" s="863">
        <v>2</v>
      </c>
      <c r="S30" s="863">
        <v>13</v>
      </c>
      <c r="T30" s="864">
        <v>0</v>
      </c>
      <c r="U30" s="864">
        <v>0</v>
      </c>
      <c r="V30" s="866" t="s">
        <v>791</v>
      </c>
    </row>
    <row r="31" spans="1:22" ht="13.5" customHeight="1">
      <c r="A31" s="843"/>
      <c r="B31" s="868" t="s">
        <v>800</v>
      </c>
      <c r="C31" s="869">
        <v>0</v>
      </c>
      <c r="D31" s="870">
        <v>0</v>
      </c>
      <c r="E31" s="870">
        <v>2</v>
      </c>
      <c r="F31" s="870">
        <v>0</v>
      </c>
      <c r="G31" s="870">
        <v>3</v>
      </c>
      <c r="H31" s="870">
        <v>0</v>
      </c>
      <c r="I31" s="870">
        <v>0</v>
      </c>
      <c r="J31" s="870">
        <v>0</v>
      </c>
      <c r="K31" s="870">
        <v>1</v>
      </c>
      <c r="L31" s="870">
        <v>0</v>
      </c>
      <c r="M31" s="870">
        <v>0</v>
      </c>
      <c r="N31" s="870">
        <v>0</v>
      </c>
      <c r="O31" s="870">
        <v>0</v>
      </c>
      <c r="P31" s="870">
        <v>0</v>
      </c>
      <c r="Q31" s="871">
        <v>16</v>
      </c>
      <c r="R31" s="871">
        <v>1</v>
      </c>
      <c r="S31" s="871">
        <v>23</v>
      </c>
      <c r="T31" s="870">
        <v>0</v>
      </c>
      <c r="U31" s="870">
        <v>0</v>
      </c>
      <c r="V31" s="872" t="s">
        <v>791</v>
      </c>
    </row>
    <row r="32" ht="12">
      <c r="B32" s="839" t="s">
        <v>828</v>
      </c>
    </row>
    <row r="33" ht="12">
      <c r="B33" s="839" t="s">
        <v>829</v>
      </c>
    </row>
    <row r="34" ht="12">
      <c r="B34" s="839" t="s">
        <v>830</v>
      </c>
    </row>
  </sheetData>
  <mergeCells count="12">
    <mergeCell ref="B5:B6"/>
    <mergeCell ref="D5:E6"/>
    <mergeCell ref="F5:G6"/>
    <mergeCell ref="H5:I6"/>
    <mergeCell ref="O5:O7"/>
    <mergeCell ref="C4:E4"/>
    <mergeCell ref="V4:V6"/>
    <mergeCell ref="J5:K6"/>
    <mergeCell ref="L5:L7"/>
    <mergeCell ref="M5:N6"/>
    <mergeCell ref="P5:P7"/>
    <mergeCell ref="S4:S7"/>
  </mergeCells>
  <printOptions/>
  <pageMargins left="0.75" right="0.75" top="1" bottom="1" header="0.512" footer="0.51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9.00390625" defaultRowHeight="13.5"/>
  <cols>
    <col min="1" max="1" width="3.375" style="17" customWidth="1"/>
    <col min="2" max="2" width="3.125" style="17" customWidth="1"/>
    <col min="3" max="3" width="22.25390625" style="17" customWidth="1"/>
    <col min="4" max="7" width="10.50390625" style="17" customWidth="1"/>
    <col min="8" max="8" width="4.50390625" style="17" customWidth="1"/>
    <col min="9" max="9" width="15.125" style="17" customWidth="1"/>
    <col min="10" max="13" width="10.50390625" style="17" customWidth="1"/>
    <col min="14" max="16384" width="9.00390625" style="17" customWidth="1"/>
  </cols>
  <sheetData>
    <row r="2" ht="14.25">
      <c r="B2" s="18" t="s">
        <v>872</v>
      </c>
    </row>
    <row r="3" spans="2:13" s="20" customFormat="1" ht="12.75" thickBot="1">
      <c r="B3" s="355"/>
      <c r="C3" s="355"/>
      <c r="D3" s="355"/>
      <c r="E3" s="355"/>
      <c r="F3" s="355"/>
      <c r="G3" s="355"/>
      <c r="H3" s="355"/>
      <c r="I3" s="355"/>
      <c r="J3" s="355"/>
      <c r="K3" s="355"/>
      <c r="L3" s="355"/>
      <c r="M3" s="356" t="s">
        <v>832</v>
      </c>
    </row>
    <row r="4" spans="2:13" s="20" customFormat="1" ht="27.75" customHeight="1" thickTop="1">
      <c r="B4" s="1545" t="s">
        <v>833</v>
      </c>
      <c r="C4" s="1546"/>
      <c r="D4" s="874" t="s">
        <v>834</v>
      </c>
      <c r="E4" s="22">
        <v>54</v>
      </c>
      <c r="F4" s="22">
        <v>55</v>
      </c>
      <c r="G4" s="873">
        <v>56</v>
      </c>
      <c r="H4" s="875" t="s">
        <v>835</v>
      </c>
      <c r="I4" s="876"/>
      <c r="J4" s="874" t="s">
        <v>834</v>
      </c>
      <c r="K4" s="22">
        <v>54</v>
      </c>
      <c r="L4" s="22">
        <v>55</v>
      </c>
      <c r="M4" s="22">
        <v>56</v>
      </c>
    </row>
    <row r="5" spans="1:13" s="147" customFormat="1" ht="12">
      <c r="A5" s="126"/>
      <c r="B5" s="1547" t="s">
        <v>836</v>
      </c>
      <c r="C5" s="1548"/>
      <c r="D5" s="126">
        <f>SUM(D7,D25,D27,J5,J7,J9,J11,J15,J17,J19,J21,J23,J25,J27)</f>
        <v>471915</v>
      </c>
      <c r="E5" s="126">
        <f>SUM(E7,E25,E27,K5,K7,K9,K11,K15,K17,K19,K21,K23,K25,K27)</f>
        <v>512599</v>
      </c>
      <c r="F5" s="126">
        <f>SUM(F7,F25,F27,L5,L7,L9,L11,L15,L17,L19,L21,L23,L25,L27)</f>
        <v>552813</v>
      </c>
      <c r="G5" s="126">
        <f>SUM(G7,G25,G27,M5,M7,M9,M11,M15,M17,M19,M21,M23,M25,M27)</f>
        <v>597959</v>
      </c>
      <c r="H5" s="1540" t="s">
        <v>837</v>
      </c>
      <c r="I5" s="1541"/>
      <c r="J5" s="20">
        <v>1067</v>
      </c>
      <c r="K5" s="28">
        <v>1066</v>
      </c>
      <c r="L5" s="28">
        <v>1103</v>
      </c>
      <c r="M5" s="29">
        <v>1356</v>
      </c>
    </row>
    <row r="6" spans="1:13" s="147" customFormat="1" ht="12">
      <c r="A6" s="126"/>
      <c r="B6" s="125"/>
      <c r="C6" s="634"/>
      <c r="D6" s="126"/>
      <c r="E6" s="126"/>
      <c r="F6" s="126"/>
      <c r="G6" s="126"/>
      <c r="H6" s="33"/>
      <c r="I6" s="626"/>
      <c r="J6" s="20"/>
      <c r="K6" s="20"/>
      <c r="L6" s="20"/>
      <c r="M6" s="34"/>
    </row>
    <row r="7" spans="1:13" ht="12">
      <c r="A7" s="20"/>
      <c r="B7" s="1542" t="s">
        <v>838</v>
      </c>
      <c r="C7" s="1541"/>
      <c r="D7" s="20">
        <f>SUM(D8:D23)</f>
        <v>94422</v>
      </c>
      <c r="E7" s="20">
        <f>SUM(E8:E23)</f>
        <v>101290</v>
      </c>
      <c r="F7" s="20">
        <f>SUM(F8:F23)</f>
        <v>112512</v>
      </c>
      <c r="G7" s="20">
        <f>SUM(G8:G23)</f>
        <v>124894</v>
      </c>
      <c r="H7" s="1540" t="s">
        <v>839</v>
      </c>
      <c r="I7" s="1541"/>
      <c r="J7" s="20">
        <v>2019</v>
      </c>
      <c r="K7" s="20">
        <v>1742</v>
      </c>
      <c r="L7" s="20">
        <v>1606</v>
      </c>
      <c r="M7" s="34">
        <v>1752</v>
      </c>
    </row>
    <row r="8" spans="1:13" ht="12">
      <c r="A8" s="20"/>
      <c r="B8" s="878"/>
      <c r="C8" s="879" t="s">
        <v>762</v>
      </c>
      <c r="D8" s="20">
        <v>14484</v>
      </c>
      <c r="E8" s="20">
        <v>15592</v>
      </c>
      <c r="F8" s="20">
        <v>15988</v>
      </c>
      <c r="G8" s="20">
        <v>16680</v>
      </c>
      <c r="H8" s="40"/>
      <c r="I8" s="34"/>
      <c r="J8" s="20"/>
      <c r="K8" s="20"/>
      <c r="L8" s="20"/>
      <c r="M8" s="34"/>
    </row>
    <row r="9" spans="1:13" ht="12">
      <c r="A9" s="20"/>
      <c r="B9" s="880"/>
      <c r="C9" s="879" t="s">
        <v>840</v>
      </c>
      <c r="D9" s="20">
        <v>14529</v>
      </c>
      <c r="E9" s="20">
        <v>14581</v>
      </c>
      <c r="F9" s="20">
        <v>15059</v>
      </c>
      <c r="G9" s="20">
        <v>16820</v>
      </c>
      <c r="H9" s="1540" t="s">
        <v>841</v>
      </c>
      <c r="I9" s="1541"/>
      <c r="J9" s="20">
        <v>35835</v>
      </c>
      <c r="K9" s="20">
        <v>39527</v>
      </c>
      <c r="L9" s="20">
        <v>43747</v>
      </c>
      <c r="M9" s="34">
        <v>48290</v>
      </c>
    </row>
    <row r="10" spans="1:13" ht="12">
      <c r="A10" s="20"/>
      <c r="B10" s="881"/>
      <c r="C10" s="879" t="s">
        <v>842</v>
      </c>
      <c r="D10" s="20">
        <v>13908</v>
      </c>
      <c r="E10" s="20">
        <v>16381</v>
      </c>
      <c r="F10" s="20">
        <v>16873</v>
      </c>
      <c r="G10" s="20">
        <v>17219</v>
      </c>
      <c r="H10" s="33"/>
      <c r="I10" s="34"/>
      <c r="J10" s="20"/>
      <c r="K10" s="20"/>
      <c r="L10" s="20"/>
      <c r="M10" s="34"/>
    </row>
    <row r="11" spans="1:13" ht="12">
      <c r="A11" s="20"/>
      <c r="B11" s="881"/>
      <c r="C11" s="879" t="s">
        <v>843</v>
      </c>
      <c r="D11" s="20">
        <v>1265</v>
      </c>
      <c r="E11" s="20">
        <v>1490</v>
      </c>
      <c r="F11" s="20">
        <v>1442</v>
      </c>
      <c r="G11" s="20">
        <v>2037</v>
      </c>
      <c r="H11" s="1540" t="s">
        <v>844</v>
      </c>
      <c r="I11" s="1541"/>
      <c r="J11" s="45">
        <f>SUM(J12:J13)</f>
        <v>131794</v>
      </c>
      <c r="K11" s="45">
        <f>SUM(K12:K13)</f>
        <v>143605</v>
      </c>
      <c r="L11" s="45">
        <f>SUM(L12:L13)</f>
        <v>149147</v>
      </c>
      <c r="M11" s="882">
        <f>SUM(M12:M13)</f>
        <v>156342</v>
      </c>
    </row>
    <row r="12" spans="1:13" ht="12">
      <c r="A12" s="20"/>
      <c r="B12" s="881"/>
      <c r="C12" s="879" t="s">
        <v>845</v>
      </c>
      <c r="D12" s="20">
        <v>1538</v>
      </c>
      <c r="E12" s="20">
        <v>1770</v>
      </c>
      <c r="F12" s="20">
        <v>1922</v>
      </c>
      <c r="G12" s="20">
        <v>2005</v>
      </c>
      <c r="H12" s="40"/>
      <c r="I12" s="626" t="s">
        <v>846</v>
      </c>
      <c r="J12" s="45">
        <v>59609</v>
      </c>
      <c r="K12" s="20">
        <v>65091</v>
      </c>
      <c r="L12" s="20">
        <v>67436</v>
      </c>
      <c r="M12" s="34">
        <v>72544</v>
      </c>
    </row>
    <row r="13" spans="1:13" ht="12">
      <c r="A13" s="20"/>
      <c r="B13" s="881"/>
      <c r="C13" s="879" t="s">
        <v>847</v>
      </c>
      <c r="D13" s="20">
        <v>3781</v>
      </c>
      <c r="E13" s="20">
        <v>3751</v>
      </c>
      <c r="F13" s="20">
        <v>5725</v>
      </c>
      <c r="G13" s="20">
        <v>5506</v>
      </c>
      <c r="H13" s="40"/>
      <c r="I13" s="626" t="s">
        <v>848</v>
      </c>
      <c r="J13" s="20">
        <v>72185</v>
      </c>
      <c r="K13" s="20">
        <v>78514</v>
      </c>
      <c r="L13" s="20">
        <v>81711</v>
      </c>
      <c r="M13" s="34">
        <v>83798</v>
      </c>
    </row>
    <row r="14" spans="1:13" ht="12">
      <c r="A14" s="20"/>
      <c r="B14" s="881"/>
      <c r="C14" s="879" t="s">
        <v>849</v>
      </c>
      <c r="D14" s="20">
        <v>30</v>
      </c>
      <c r="E14" s="20">
        <v>30</v>
      </c>
      <c r="F14" s="20">
        <v>16</v>
      </c>
      <c r="G14" s="20">
        <v>16</v>
      </c>
      <c r="H14" s="40"/>
      <c r="I14" s="34"/>
      <c r="J14" s="45"/>
      <c r="K14" s="45"/>
      <c r="L14" s="45"/>
      <c r="M14" s="34"/>
    </row>
    <row r="15" spans="1:13" ht="12">
      <c r="A15" s="20"/>
      <c r="B15" s="881"/>
      <c r="C15" s="879" t="s">
        <v>850</v>
      </c>
      <c r="D15" s="20">
        <v>10187</v>
      </c>
      <c r="E15" s="20">
        <v>10644</v>
      </c>
      <c r="F15" s="20">
        <v>11378</v>
      </c>
      <c r="G15" s="20">
        <v>12769</v>
      </c>
      <c r="H15" s="1540" t="s">
        <v>851</v>
      </c>
      <c r="I15" s="1541"/>
      <c r="J15" s="20">
        <v>3632</v>
      </c>
      <c r="K15" s="20">
        <v>5037</v>
      </c>
      <c r="L15" s="20">
        <v>5854</v>
      </c>
      <c r="M15" s="34">
        <v>6422</v>
      </c>
    </row>
    <row r="16" spans="1:13" ht="12">
      <c r="A16" s="20"/>
      <c r="B16" s="881"/>
      <c r="C16" s="879" t="s">
        <v>852</v>
      </c>
      <c r="D16" s="20">
        <v>1540</v>
      </c>
      <c r="E16" s="20">
        <v>1784</v>
      </c>
      <c r="F16" s="20">
        <v>2635</v>
      </c>
      <c r="G16" s="20">
        <v>2378</v>
      </c>
      <c r="H16" s="40"/>
      <c r="I16" s="34"/>
      <c r="J16" s="20"/>
      <c r="K16" s="20"/>
      <c r="L16" s="20"/>
      <c r="M16" s="34"/>
    </row>
    <row r="17" spans="1:13" ht="12">
      <c r="A17" s="20"/>
      <c r="B17" s="881"/>
      <c r="C17" s="879" t="s">
        <v>853</v>
      </c>
      <c r="D17" s="20">
        <v>2796</v>
      </c>
      <c r="E17" s="20">
        <v>3033</v>
      </c>
      <c r="F17" s="20">
        <v>3883</v>
      </c>
      <c r="G17" s="20">
        <v>3546</v>
      </c>
      <c r="H17" s="1540" t="s">
        <v>854</v>
      </c>
      <c r="I17" s="1541"/>
      <c r="J17" s="45">
        <v>27268</v>
      </c>
      <c r="K17" s="20">
        <v>26120</v>
      </c>
      <c r="L17" s="20">
        <v>26363</v>
      </c>
      <c r="M17" s="34">
        <v>32579</v>
      </c>
    </row>
    <row r="18" spans="1:13" ht="12">
      <c r="A18" s="20"/>
      <c r="B18" s="881"/>
      <c r="C18" s="879" t="s">
        <v>855</v>
      </c>
      <c r="D18" s="20">
        <v>2867</v>
      </c>
      <c r="E18" s="20">
        <v>3202</v>
      </c>
      <c r="F18" s="20">
        <v>3667</v>
      </c>
      <c r="G18" s="20">
        <v>4403</v>
      </c>
      <c r="H18" s="40"/>
      <c r="I18" s="34"/>
      <c r="J18" s="20"/>
      <c r="K18" s="20"/>
      <c r="L18" s="20"/>
      <c r="M18" s="34"/>
    </row>
    <row r="19" spans="1:13" ht="12">
      <c r="A19" s="20"/>
      <c r="B19" s="881"/>
      <c r="C19" s="879" t="s">
        <v>856</v>
      </c>
      <c r="D19" s="20">
        <v>6369</v>
      </c>
      <c r="E19" s="20">
        <v>6149</v>
      </c>
      <c r="F19" s="20">
        <v>6778</v>
      </c>
      <c r="G19" s="20">
        <v>7343</v>
      </c>
      <c r="H19" s="1540" t="s">
        <v>857</v>
      </c>
      <c r="I19" s="1541"/>
      <c r="J19" s="20">
        <v>4928</v>
      </c>
      <c r="K19" s="20">
        <v>6016</v>
      </c>
      <c r="L19" s="20">
        <v>6621</v>
      </c>
      <c r="M19" s="34">
        <v>7320</v>
      </c>
    </row>
    <row r="20" spans="1:13" ht="12">
      <c r="A20" s="20"/>
      <c r="B20" s="881"/>
      <c r="C20" s="879" t="s">
        <v>858</v>
      </c>
      <c r="D20" s="20">
        <v>10312</v>
      </c>
      <c r="E20" s="20">
        <v>11469</v>
      </c>
      <c r="F20" s="20">
        <v>14082</v>
      </c>
      <c r="G20" s="20">
        <v>18182</v>
      </c>
      <c r="H20" s="40"/>
      <c r="I20" s="34"/>
      <c r="J20" s="20"/>
      <c r="K20" s="20"/>
      <c r="L20" s="20"/>
      <c r="M20" s="34"/>
    </row>
    <row r="21" spans="1:13" ht="12">
      <c r="A21" s="20"/>
      <c r="B21" s="881"/>
      <c r="C21" s="879" t="s">
        <v>859</v>
      </c>
      <c r="D21" s="20">
        <v>2433</v>
      </c>
      <c r="E21" s="20">
        <v>2739</v>
      </c>
      <c r="F21" s="20">
        <v>2848</v>
      </c>
      <c r="G21" s="20">
        <v>3371</v>
      </c>
      <c r="H21" s="1540" t="s">
        <v>860</v>
      </c>
      <c r="I21" s="1541"/>
      <c r="J21" s="45">
        <v>3612</v>
      </c>
      <c r="K21" s="20">
        <v>4521</v>
      </c>
      <c r="L21" s="20">
        <v>5118</v>
      </c>
      <c r="M21" s="34">
        <v>6332</v>
      </c>
    </row>
    <row r="22" spans="1:13" ht="12">
      <c r="A22" s="20"/>
      <c r="B22" s="881"/>
      <c r="C22" s="879" t="s">
        <v>861</v>
      </c>
      <c r="D22" s="20">
        <v>2247</v>
      </c>
      <c r="E22" s="20">
        <v>2468</v>
      </c>
      <c r="F22" s="20">
        <v>2746</v>
      </c>
      <c r="G22" s="20">
        <v>3182</v>
      </c>
      <c r="H22" s="40" t="s">
        <v>862</v>
      </c>
      <c r="I22" s="34"/>
      <c r="J22" s="45"/>
      <c r="K22" s="20"/>
      <c r="L22" s="20"/>
      <c r="M22" s="34"/>
    </row>
    <row r="23" spans="1:13" ht="12">
      <c r="A23" s="20"/>
      <c r="B23" s="881"/>
      <c r="C23" s="879" t="s">
        <v>863</v>
      </c>
      <c r="D23" s="20">
        <v>6136</v>
      </c>
      <c r="E23" s="20">
        <v>6207</v>
      </c>
      <c r="F23" s="20">
        <v>7470</v>
      </c>
      <c r="G23" s="20">
        <v>9437</v>
      </c>
      <c r="H23" s="1540" t="s">
        <v>864</v>
      </c>
      <c r="I23" s="1541"/>
      <c r="J23" s="45">
        <v>40153</v>
      </c>
      <c r="K23" s="20">
        <v>43941</v>
      </c>
      <c r="L23" s="20">
        <v>47284</v>
      </c>
      <c r="M23" s="34">
        <v>53802</v>
      </c>
    </row>
    <row r="24" spans="1:13" ht="12">
      <c r="A24" s="20"/>
      <c r="B24" s="881"/>
      <c r="C24" s="879"/>
      <c r="D24" s="20"/>
      <c r="E24" s="20"/>
      <c r="F24" s="20"/>
      <c r="G24" s="20"/>
      <c r="H24" s="40"/>
      <c r="I24" s="34"/>
      <c r="J24" s="45"/>
      <c r="K24" s="20"/>
      <c r="L24" s="20"/>
      <c r="M24" s="34"/>
    </row>
    <row r="25" spans="1:13" ht="12">
      <c r="A25" s="20"/>
      <c r="B25" s="1542" t="s">
        <v>865</v>
      </c>
      <c r="C25" s="1541"/>
      <c r="D25" s="20">
        <v>11960</v>
      </c>
      <c r="E25" s="20">
        <v>13305</v>
      </c>
      <c r="F25" s="20">
        <v>13853</v>
      </c>
      <c r="G25" s="20">
        <v>13704</v>
      </c>
      <c r="H25" s="1540" t="s">
        <v>866</v>
      </c>
      <c r="I25" s="1541"/>
      <c r="J25" s="20">
        <v>21720</v>
      </c>
      <c r="K25" s="20">
        <v>18746</v>
      </c>
      <c r="L25" s="20">
        <v>26277</v>
      </c>
      <c r="M25" s="34">
        <v>28501</v>
      </c>
    </row>
    <row r="26" spans="1:13" ht="12">
      <c r="A26" s="20"/>
      <c r="B26" s="877"/>
      <c r="C26" s="626"/>
      <c r="D26" s="20"/>
      <c r="E26" s="20"/>
      <c r="F26" s="20"/>
      <c r="G26" s="20"/>
      <c r="H26" s="883"/>
      <c r="I26" s="884"/>
      <c r="J26" s="20"/>
      <c r="K26" s="20"/>
      <c r="L26" s="20"/>
      <c r="M26" s="34"/>
    </row>
    <row r="27" spans="1:13" ht="12">
      <c r="A27" s="20"/>
      <c r="B27" s="1542" t="s">
        <v>867</v>
      </c>
      <c r="C27" s="1541"/>
      <c r="D27" s="20">
        <v>392</v>
      </c>
      <c r="E27" s="20">
        <v>501</v>
      </c>
      <c r="F27" s="20">
        <v>462</v>
      </c>
      <c r="G27" s="20">
        <v>611</v>
      </c>
      <c r="H27" s="33" t="s">
        <v>868</v>
      </c>
      <c r="I27" s="885" t="s">
        <v>869</v>
      </c>
      <c r="J27" s="20">
        <v>93113</v>
      </c>
      <c r="K27" s="20">
        <v>107182</v>
      </c>
      <c r="L27" s="20">
        <v>112866</v>
      </c>
      <c r="M27" s="34">
        <v>116054</v>
      </c>
    </row>
    <row r="28" spans="1:13" ht="12">
      <c r="A28" s="20"/>
      <c r="B28" s="1543"/>
      <c r="C28" s="1544"/>
      <c r="D28" s="49"/>
      <c r="E28" s="49"/>
      <c r="F28" s="49"/>
      <c r="G28" s="49"/>
      <c r="H28" s="648"/>
      <c r="I28" s="886" t="s">
        <v>870</v>
      </c>
      <c r="J28" s="49"/>
      <c r="K28" s="49"/>
      <c r="L28" s="49"/>
      <c r="M28" s="51"/>
    </row>
    <row r="29" ht="12">
      <c r="B29" s="17" t="s">
        <v>871</v>
      </c>
    </row>
    <row r="30" spans="8:9" ht="12">
      <c r="H30" s="1539"/>
      <c r="I30" s="1539"/>
    </row>
  </sheetData>
  <mergeCells count="17">
    <mergeCell ref="B4:C4"/>
    <mergeCell ref="B5:C5"/>
    <mergeCell ref="H11:I11"/>
    <mergeCell ref="B7:C7"/>
    <mergeCell ref="B27:C27"/>
    <mergeCell ref="B28:C28"/>
    <mergeCell ref="H5:I5"/>
    <mergeCell ref="H7:I7"/>
    <mergeCell ref="H9:I9"/>
    <mergeCell ref="B25:C25"/>
    <mergeCell ref="H23:I23"/>
    <mergeCell ref="H25:I25"/>
    <mergeCell ref="H30:I30"/>
    <mergeCell ref="H15:I15"/>
    <mergeCell ref="H17:I17"/>
    <mergeCell ref="H19:I19"/>
    <mergeCell ref="H21:I21"/>
  </mergeCells>
  <printOptions/>
  <pageMargins left="0.75" right="0.75" top="1" bottom="1" header="0.512" footer="0.512"/>
  <pageSetup orientation="portrait" paperSize="9"/>
  <drawing r:id="rId1"/>
</worksheet>
</file>

<file path=xl/worksheets/sheet23.xml><?xml version="1.0" encoding="utf-8"?>
<worksheet xmlns="http://schemas.openxmlformats.org/spreadsheetml/2006/main" xmlns:r="http://schemas.openxmlformats.org/officeDocument/2006/relationships">
  <dimension ref="A2:M28"/>
  <sheetViews>
    <sheetView workbookViewId="0" topLeftCell="A1">
      <selection activeCell="A1" sqref="A1"/>
    </sheetView>
  </sheetViews>
  <sheetFormatPr defaultColWidth="9.00390625" defaultRowHeight="13.5"/>
  <cols>
    <col min="1" max="1" width="3.375" style="17" customWidth="1"/>
    <col min="2" max="2" width="3.125" style="17" customWidth="1"/>
    <col min="3" max="3" width="13.375" style="17" bestFit="1" customWidth="1"/>
    <col min="4" max="7" width="7.25390625" style="17" bestFit="1" customWidth="1"/>
    <col min="8" max="8" width="3.125" style="17" customWidth="1"/>
    <col min="9" max="9" width="20.25390625" style="17" customWidth="1"/>
    <col min="10" max="13" width="7.625" style="17" customWidth="1"/>
    <col min="14" max="16384" width="9.00390625" style="17" customWidth="1"/>
  </cols>
  <sheetData>
    <row r="2" ht="14.25">
      <c r="B2" s="18" t="s">
        <v>884</v>
      </c>
    </row>
    <row r="3" spans="2:13" s="20" customFormat="1" ht="12.75" thickBot="1">
      <c r="B3" s="355"/>
      <c r="C3" s="355"/>
      <c r="D3" s="355"/>
      <c r="E3" s="355"/>
      <c r="F3" s="355"/>
      <c r="G3" s="355"/>
      <c r="H3" s="355"/>
      <c r="I3" s="355"/>
      <c r="J3" s="355"/>
      <c r="K3" s="355"/>
      <c r="L3" s="355"/>
      <c r="M3" s="356" t="s">
        <v>832</v>
      </c>
    </row>
    <row r="4" spans="2:13" s="20" customFormat="1" ht="32.25" customHeight="1" thickTop="1">
      <c r="B4" s="1550" t="s">
        <v>873</v>
      </c>
      <c r="C4" s="1551"/>
      <c r="D4" s="887" t="s">
        <v>874</v>
      </c>
      <c r="E4" s="22">
        <v>54</v>
      </c>
      <c r="F4" s="22">
        <v>55</v>
      </c>
      <c r="G4" s="873">
        <v>56</v>
      </c>
      <c r="H4" s="875" t="s">
        <v>835</v>
      </c>
      <c r="I4" s="876"/>
      <c r="J4" s="887" t="s">
        <v>874</v>
      </c>
      <c r="K4" s="22">
        <v>54</v>
      </c>
      <c r="L4" s="22">
        <v>55</v>
      </c>
      <c r="M4" s="22">
        <v>56</v>
      </c>
    </row>
    <row r="5" spans="1:13" s="147" customFormat="1" ht="12">
      <c r="A5" s="126"/>
      <c r="B5" s="1547" t="s">
        <v>836</v>
      </c>
      <c r="C5" s="1548"/>
      <c r="D5" s="150">
        <f>SUM(D7,D18,D20,D22,D24,D26,J5,J10,J12,J14,J16,J19,J24,J26)</f>
        <v>277417</v>
      </c>
      <c r="E5" s="150">
        <f>SUM(E7,E18,E20,E22,E24,E26,K5,K10,K12,K14,K16,K19,K24,K26)</f>
        <v>302618</v>
      </c>
      <c r="F5" s="150">
        <f>SUM(F7,F18,F20,F22,F24,F26,L5,L10,L12,L14,L16,L19,L24,L26)</f>
        <v>317577</v>
      </c>
      <c r="G5" s="150">
        <v>340774</v>
      </c>
      <c r="H5" s="1552" t="s">
        <v>844</v>
      </c>
      <c r="I5" s="1553"/>
      <c r="J5" s="361">
        <f>SUM(J6:J7)</f>
        <v>70929</v>
      </c>
      <c r="K5" s="28">
        <f>SUM(K6:K7)</f>
        <v>75197</v>
      </c>
      <c r="L5" s="28">
        <f>SUM(L6:L7)</f>
        <v>77963</v>
      </c>
      <c r="M5" s="29">
        <f>SUM(M6:M7)</f>
        <v>83135</v>
      </c>
    </row>
    <row r="6" spans="1:13" s="147" customFormat="1" ht="12">
      <c r="A6" s="126"/>
      <c r="B6" s="125"/>
      <c r="C6" s="634"/>
      <c r="D6" s="126"/>
      <c r="E6" s="126"/>
      <c r="F6" s="126"/>
      <c r="G6" s="888"/>
      <c r="H6" s="20"/>
      <c r="I6" s="626" t="s">
        <v>846</v>
      </c>
      <c r="J6" s="20">
        <v>23435</v>
      </c>
      <c r="K6" s="20">
        <v>24207</v>
      </c>
      <c r="L6" s="20">
        <v>24441</v>
      </c>
      <c r="M6" s="34">
        <v>26993</v>
      </c>
    </row>
    <row r="7" spans="1:13" ht="12">
      <c r="A7" s="20"/>
      <c r="B7" s="1542" t="s">
        <v>838</v>
      </c>
      <c r="C7" s="1541"/>
      <c r="D7" s="20">
        <v>55838</v>
      </c>
      <c r="E7" s="20">
        <v>58384</v>
      </c>
      <c r="F7" s="20">
        <v>62072</v>
      </c>
      <c r="G7" s="889">
        <v>69614</v>
      </c>
      <c r="H7" s="20"/>
      <c r="I7" s="626" t="s">
        <v>848</v>
      </c>
      <c r="J7" s="20">
        <v>47494</v>
      </c>
      <c r="K7" s="20">
        <v>50990</v>
      </c>
      <c r="L7" s="20">
        <v>53522</v>
      </c>
      <c r="M7" s="34">
        <v>56142</v>
      </c>
    </row>
    <row r="8" spans="1:13" ht="12">
      <c r="A8" s="20"/>
      <c r="B8" s="878"/>
      <c r="C8" s="890" t="s">
        <v>762</v>
      </c>
      <c r="D8" s="20">
        <v>6317</v>
      </c>
      <c r="E8" s="20">
        <v>6768</v>
      </c>
      <c r="F8" s="20">
        <v>6597</v>
      </c>
      <c r="G8" s="889">
        <v>8290</v>
      </c>
      <c r="H8" s="20"/>
      <c r="I8" s="626" t="s">
        <v>875</v>
      </c>
      <c r="J8" s="891">
        <v>4316</v>
      </c>
      <c r="K8" s="891">
        <v>5184</v>
      </c>
      <c r="L8" s="891">
        <v>5438</v>
      </c>
      <c r="M8" s="892">
        <v>5584</v>
      </c>
    </row>
    <row r="9" spans="1:13" ht="12">
      <c r="A9" s="20"/>
      <c r="B9" s="893"/>
      <c r="C9" s="890" t="s">
        <v>840</v>
      </c>
      <c r="D9" s="20">
        <v>8271</v>
      </c>
      <c r="E9" s="20">
        <v>8561</v>
      </c>
      <c r="F9" s="20">
        <v>8608</v>
      </c>
      <c r="G9" s="889">
        <v>9312</v>
      </c>
      <c r="H9" s="20"/>
      <c r="I9" s="34"/>
      <c r="J9" s="20"/>
      <c r="K9" s="20"/>
      <c r="L9" s="20"/>
      <c r="M9" s="34"/>
    </row>
    <row r="10" spans="1:13" ht="12">
      <c r="A10" s="20"/>
      <c r="B10" s="894"/>
      <c r="C10" s="890" t="s">
        <v>842</v>
      </c>
      <c r="D10" s="20">
        <v>9004</v>
      </c>
      <c r="E10" s="20">
        <v>9347</v>
      </c>
      <c r="F10" s="20">
        <v>10569</v>
      </c>
      <c r="G10" s="889">
        <v>10484</v>
      </c>
      <c r="H10" s="1428" t="s">
        <v>851</v>
      </c>
      <c r="I10" s="1541"/>
      <c r="J10" s="20">
        <v>2188</v>
      </c>
      <c r="K10" s="20">
        <v>3436</v>
      </c>
      <c r="L10" s="20">
        <v>3902</v>
      </c>
      <c r="M10" s="34">
        <v>4355</v>
      </c>
    </row>
    <row r="11" spans="1:13" ht="12">
      <c r="A11" s="20"/>
      <c r="B11" s="894"/>
      <c r="C11" s="626" t="s">
        <v>847</v>
      </c>
      <c r="D11" s="20">
        <v>2945</v>
      </c>
      <c r="E11" s="20">
        <v>3053</v>
      </c>
      <c r="F11" s="20">
        <v>3361</v>
      </c>
      <c r="G11" s="889">
        <v>3758</v>
      </c>
      <c r="H11" s="1428"/>
      <c r="I11" s="1541"/>
      <c r="J11" s="45"/>
      <c r="K11" s="45"/>
      <c r="L11" s="45"/>
      <c r="M11" s="882"/>
    </row>
    <row r="12" spans="1:13" ht="12">
      <c r="A12" s="20"/>
      <c r="B12" s="894"/>
      <c r="C12" s="890" t="s">
        <v>855</v>
      </c>
      <c r="D12" s="20">
        <v>5804</v>
      </c>
      <c r="E12" s="20">
        <v>5913</v>
      </c>
      <c r="F12" s="20">
        <v>6423</v>
      </c>
      <c r="G12" s="889">
        <v>6668</v>
      </c>
      <c r="H12" s="1428" t="s">
        <v>854</v>
      </c>
      <c r="I12" s="1541"/>
      <c r="J12" s="45">
        <v>4978</v>
      </c>
      <c r="K12" s="20">
        <v>6652</v>
      </c>
      <c r="L12" s="20">
        <v>6858</v>
      </c>
      <c r="M12" s="34">
        <v>6761</v>
      </c>
    </row>
    <row r="13" spans="1:13" ht="12">
      <c r="A13" s="20"/>
      <c r="B13" s="894"/>
      <c r="C13" s="890" t="s">
        <v>850</v>
      </c>
      <c r="D13" s="20">
        <v>4250</v>
      </c>
      <c r="E13" s="20">
        <v>4200</v>
      </c>
      <c r="F13" s="20">
        <v>4965</v>
      </c>
      <c r="G13" s="889">
        <v>6146</v>
      </c>
      <c r="H13" s="20"/>
      <c r="I13" s="626"/>
      <c r="J13" s="20"/>
      <c r="K13" s="20"/>
      <c r="L13" s="20"/>
      <c r="M13" s="34"/>
    </row>
    <row r="14" spans="1:13" ht="12">
      <c r="A14" s="20"/>
      <c r="B14" s="894"/>
      <c r="C14" s="890" t="s">
        <v>876</v>
      </c>
      <c r="D14" s="20">
        <v>2848</v>
      </c>
      <c r="E14" s="20">
        <v>2855</v>
      </c>
      <c r="F14" s="20">
        <v>2899</v>
      </c>
      <c r="G14" s="889">
        <v>2909</v>
      </c>
      <c r="H14" s="1428" t="s">
        <v>857</v>
      </c>
      <c r="I14" s="1541"/>
      <c r="J14" s="45">
        <v>2898</v>
      </c>
      <c r="K14" s="45">
        <v>3334</v>
      </c>
      <c r="L14" s="45">
        <v>4173</v>
      </c>
      <c r="M14" s="34">
        <v>4601</v>
      </c>
    </row>
    <row r="15" spans="1:13" ht="12">
      <c r="A15" s="20"/>
      <c r="B15" s="894"/>
      <c r="C15" s="890" t="s">
        <v>856</v>
      </c>
      <c r="D15" s="20">
        <v>3751</v>
      </c>
      <c r="E15" s="20">
        <v>3976</v>
      </c>
      <c r="F15" s="20">
        <v>4594</v>
      </c>
      <c r="G15" s="889">
        <v>3757</v>
      </c>
      <c r="H15" s="20"/>
      <c r="I15" s="34"/>
      <c r="J15" s="20"/>
      <c r="K15" s="20"/>
      <c r="L15" s="20"/>
      <c r="M15" s="34"/>
    </row>
    <row r="16" spans="1:13" ht="12">
      <c r="A16" s="20"/>
      <c r="B16" s="894"/>
      <c r="C16" s="890" t="s">
        <v>858</v>
      </c>
      <c r="D16" s="20">
        <v>3392</v>
      </c>
      <c r="E16" s="20">
        <v>3542</v>
      </c>
      <c r="F16" s="20">
        <v>4008</v>
      </c>
      <c r="G16" s="889">
        <v>5547</v>
      </c>
      <c r="H16" s="1428" t="s">
        <v>860</v>
      </c>
      <c r="I16" s="1541"/>
      <c r="J16" s="20">
        <v>1038</v>
      </c>
      <c r="K16" s="20">
        <v>1260</v>
      </c>
      <c r="L16" s="20">
        <v>1244</v>
      </c>
      <c r="M16" s="34">
        <v>1036</v>
      </c>
    </row>
    <row r="17" spans="1:13" ht="12">
      <c r="A17" s="20"/>
      <c r="B17" s="894"/>
      <c r="C17" s="890"/>
      <c r="D17" s="20"/>
      <c r="E17" s="20"/>
      <c r="F17" s="20"/>
      <c r="G17" s="889"/>
      <c r="H17" s="20" t="s">
        <v>877</v>
      </c>
      <c r="I17" s="34"/>
      <c r="J17" s="45"/>
      <c r="K17" s="20"/>
      <c r="L17" s="20"/>
      <c r="M17" s="34"/>
    </row>
    <row r="18" spans="1:13" ht="12">
      <c r="A18" s="20"/>
      <c r="B18" s="1542" t="s">
        <v>865</v>
      </c>
      <c r="C18" s="1541"/>
      <c r="D18" s="20">
        <v>6342</v>
      </c>
      <c r="E18" s="20">
        <v>6770</v>
      </c>
      <c r="F18" s="20">
        <v>6121</v>
      </c>
      <c r="G18" s="889">
        <v>5769</v>
      </c>
      <c r="H18" s="40"/>
      <c r="I18" s="34"/>
      <c r="J18" s="20"/>
      <c r="K18" s="20"/>
      <c r="L18" s="20"/>
      <c r="M18" s="34"/>
    </row>
    <row r="19" spans="1:13" ht="12">
      <c r="A19" s="20"/>
      <c r="B19" s="894"/>
      <c r="C19" s="626"/>
      <c r="D19" s="20"/>
      <c r="E19" s="20"/>
      <c r="F19" s="20"/>
      <c r="G19" s="889"/>
      <c r="H19" s="1540" t="s">
        <v>864</v>
      </c>
      <c r="I19" s="1541"/>
      <c r="J19" s="20">
        <v>28532</v>
      </c>
      <c r="K19" s="20">
        <v>32424</v>
      </c>
      <c r="L19" s="20">
        <v>34575</v>
      </c>
      <c r="M19" s="34">
        <v>39089</v>
      </c>
    </row>
    <row r="20" spans="1:13" ht="12">
      <c r="A20" s="20"/>
      <c r="B20" s="1542" t="s">
        <v>867</v>
      </c>
      <c r="C20" s="1541"/>
      <c r="D20" s="20">
        <v>348</v>
      </c>
      <c r="E20" s="20">
        <v>340</v>
      </c>
      <c r="F20" s="20">
        <v>405</v>
      </c>
      <c r="G20" s="889">
        <v>387</v>
      </c>
      <c r="H20" s="40"/>
      <c r="I20" s="626" t="s">
        <v>878</v>
      </c>
      <c r="J20" s="20">
        <v>6020</v>
      </c>
      <c r="K20" s="20">
        <v>6894</v>
      </c>
      <c r="L20" s="20">
        <v>7504</v>
      </c>
      <c r="M20" s="34">
        <v>8528</v>
      </c>
    </row>
    <row r="21" spans="1:13" ht="12">
      <c r="A21" s="20"/>
      <c r="B21" s="894"/>
      <c r="C21" s="626"/>
      <c r="D21" s="20"/>
      <c r="E21" s="20"/>
      <c r="F21" s="20"/>
      <c r="G21" s="889"/>
      <c r="H21" s="40"/>
      <c r="I21" s="626" t="s">
        <v>879</v>
      </c>
      <c r="J21" s="45">
        <v>949</v>
      </c>
      <c r="K21" s="20">
        <v>1537</v>
      </c>
      <c r="L21" s="20">
        <v>1603</v>
      </c>
      <c r="M21" s="34">
        <v>1857</v>
      </c>
    </row>
    <row r="22" spans="1:13" ht="12">
      <c r="A22" s="20"/>
      <c r="B22" s="1542" t="s">
        <v>837</v>
      </c>
      <c r="C22" s="1541"/>
      <c r="D22" s="20">
        <v>408</v>
      </c>
      <c r="E22" s="20">
        <v>416</v>
      </c>
      <c r="F22" s="20">
        <v>425</v>
      </c>
      <c r="G22" s="889">
        <v>517</v>
      </c>
      <c r="H22" s="40"/>
      <c r="I22" s="626" t="s">
        <v>880</v>
      </c>
      <c r="J22" s="45">
        <v>7164</v>
      </c>
      <c r="K22" s="20">
        <v>8544</v>
      </c>
      <c r="L22" s="20">
        <v>8937</v>
      </c>
      <c r="M22" s="34">
        <v>9765</v>
      </c>
    </row>
    <row r="23" spans="1:13" ht="12">
      <c r="A23" s="20"/>
      <c r="B23" s="894"/>
      <c r="C23" s="34"/>
      <c r="D23" s="20"/>
      <c r="E23" s="20"/>
      <c r="F23" s="20"/>
      <c r="G23" s="889"/>
      <c r="H23" s="40"/>
      <c r="I23" s="34"/>
      <c r="J23" s="45"/>
      <c r="K23" s="20"/>
      <c r="L23" s="20"/>
      <c r="M23" s="34"/>
    </row>
    <row r="24" spans="1:13" ht="12">
      <c r="A24" s="20"/>
      <c r="B24" s="1542" t="s">
        <v>839</v>
      </c>
      <c r="C24" s="1541"/>
      <c r="D24" s="20">
        <v>476</v>
      </c>
      <c r="E24" s="20">
        <v>647</v>
      </c>
      <c r="F24" s="20">
        <v>813</v>
      </c>
      <c r="G24" s="889">
        <v>873</v>
      </c>
      <c r="H24" s="1540" t="s">
        <v>866</v>
      </c>
      <c r="I24" s="1541"/>
      <c r="J24" s="45">
        <v>302</v>
      </c>
      <c r="K24" s="20">
        <v>329</v>
      </c>
      <c r="L24" s="20">
        <v>743</v>
      </c>
      <c r="M24" s="34">
        <v>829</v>
      </c>
    </row>
    <row r="25" spans="1:13" ht="12" customHeight="1">
      <c r="A25" s="20"/>
      <c r="B25" s="42"/>
      <c r="C25" s="34"/>
      <c r="D25" s="20"/>
      <c r="E25" s="20"/>
      <c r="F25" s="20"/>
      <c r="G25" s="889"/>
      <c r="H25" s="40"/>
      <c r="I25" s="34"/>
      <c r="J25" s="20"/>
      <c r="K25" s="20"/>
      <c r="L25" s="20"/>
      <c r="M25" s="34"/>
    </row>
    <row r="26" spans="1:13" ht="12">
      <c r="A26" s="20"/>
      <c r="B26" s="1543" t="s">
        <v>841</v>
      </c>
      <c r="C26" s="1544"/>
      <c r="D26" s="49">
        <v>40560</v>
      </c>
      <c r="E26" s="49">
        <v>44610</v>
      </c>
      <c r="F26" s="49">
        <v>47533</v>
      </c>
      <c r="G26" s="895">
        <v>51417</v>
      </c>
      <c r="H26" s="1549" t="s">
        <v>881</v>
      </c>
      <c r="I26" s="1544"/>
      <c r="J26" s="49">
        <v>62580</v>
      </c>
      <c r="K26" s="49">
        <v>68819</v>
      </c>
      <c r="L26" s="49">
        <v>70750</v>
      </c>
      <c r="M26" s="51">
        <v>72392</v>
      </c>
    </row>
    <row r="27" ht="12">
      <c r="B27" s="17" t="s">
        <v>882</v>
      </c>
    </row>
    <row r="28" ht="12">
      <c r="B28" s="17" t="s">
        <v>883</v>
      </c>
    </row>
  </sheetData>
  <mergeCells count="17">
    <mergeCell ref="B4:C4"/>
    <mergeCell ref="B5:C5"/>
    <mergeCell ref="H11:I11"/>
    <mergeCell ref="B7:C7"/>
    <mergeCell ref="H5:I5"/>
    <mergeCell ref="H26:I26"/>
    <mergeCell ref="B22:C22"/>
    <mergeCell ref="B24:C24"/>
    <mergeCell ref="B26:C26"/>
    <mergeCell ref="H24:I24"/>
    <mergeCell ref="B18:C18"/>
    <mergeCell ref="B20:C20"/>
    <mergeCell ref="H10:I10"/>
    <mergeCell ref="H12:I12"/>
    <mergeCell ref="H14:I14"/>
    <mergeCell ref="H16:I16"/>
    <mergeCell ref="H19:I19"/>
  </mergeCells>
  <printOptions/>
  <pageMargins left="0.75" right="0.75" top="1" bottom="1" header="0.512" footer="0.51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2:J45"/>
  <sheetViews>
    <sheetView workbookViewId="0" topLeftCell="A1">
      <selection activeCell="A1" sqref="A1"/>
    </sheetView>
  </sheetViews>
  <sheetFormatPr defaultColWidth="9.00390625" defaultRowHeight="13.5"/>
  <cols>
    <col min="1" max="1" width="2.625" style="896" customWidth="1"/>
    <col min="2" max="2" width="3.375" style="896" customWidth="1"/>
    <col min="3" max="3" width="20.625" style="896" customWidth="1"/>
    <col min="4" max="4" width="15.625" style="896" customWidth="1"/>
    <col min="5" max="5" width="8.625" style="896" customWidth="1"/>
    <col min="6" max="6" width="15.625" style="896" customWidth="1"/>
    <col min="7" max="7" width="8.625" style="896" customWidth="1"/>
    <col min="8" max="8" width="15.625" style="896" customWidth="1"/>
    <col min="9" max="9" width="8.625" style="896" customWidth="1"/>
    <col min="10" max="16384" width="9.00390625" style="896" customWidth="1"/>
  </cols>
  <sheetData>
    <row r="2" ht="14.25">
      <c r="B2" s="897" t="s">
        <v>924</v>
      </c>
    </row>
    <row r="3" spans="2:9" ht="12.75" thickBot="1">
      <c r="B3" s="896" t="s">
        <v>885</v>
      </c>
      <c r="I3" s="898" t="s">
        <v>886</v>
      </c>
    </row>
    <row r="4" spans="2:9" s="899" customFormat="1" ht="15" customHeight="1" thickTop="1">
      <c r="B4" s="1558" t="s">
        <v>918</v>
      </c>
      <c r="C4" s="1559"/>
      <c r="D4" s="900" t="s">
        <v>919</v>
      </c>
      <c r="E4" s="901"/>
      <c r="F4" s="900">
        <v>55</v>
      </c>
      <c r="G4" s="901"/>
      <c r="H4" s="900">
        <v>56</v>
      </c>
      <c r="I4" s="901"/>
    </row>
    <row r="5" spans="2:9" s="899" customFormat="1" ht="15" customHeight="1">
      <c r="B5" s="1560"/>
      <c r="C5" s="1561"/>
      <c r="D5" s="902" t="s">
        <v>887</v>
      </c>
      <c r="E5" s="903" t="s">
        <v>888</v>
      </c>
      <c r="F5" s="902" t="s">
        <v>887</v>
      </c>
      <c r="G5" s="903" t="s">
        <v>888</v>
      </c>
      <c r="H5" s="902" t="s">
        <v>887</v>
      </c>
      <c r="I5" s="903" t="s">
        <v>888</v>
      </c>
    </row>
    <row r="6" spans="2:9" s="904" customFormat="1" ht="15" customHeight="1">
      <c r="B6" s="1554" t="s">
        <v>889</v>
      </c>
      <c r="C6" s="1555"/>
      <c r="D6" s="905">
        <v>339633363742</v>
      </c>
      <c r="E6" s="906">
        <f>SUM(E8:E22)</f>
        <v>100</v>
      </c>
      <c r="F6" s="905">
        <f>SUM(F8:F22)</f>
        <v>369100722410</v>
      </c>
      <c r="G6" s="906">
        <v>100</v>
      </c>
      <c r="H6" s="905">
        <f>SUM(H8:H22)</f>
        <v>403249097229</v>
      </c>
      <c r="I6" s="907">
        <v>100</v>
      </c>
    </row>
    <row r="7" spans="2:9" ht="9.75" customHeight="1">
      <c r="B7" s="908"/>
      <c r="C7" s="909"/>
      <c r="D7" s="910"/>
      <c r="E7" s="911"/>
      <c r="F7" s="910"/>
      <c r="G7" s="911"/>
      <c r="H7" s="910"/>
      <c r="I7" s="912"/>
    </row>
    <row r="8" spans="2:10" s="899" customFormat="1" ht="15" customHeight="1">
      <c r="B8" s="913"/>
      <c r="C8" s="914" t="s">
        <v>890</v>
      </c>
      <c r="D8" s="915">
        <v>50285707032</v>
      </c>
      <c r="E8" s="916">
        <v>14.8</v>
      </c>
      <c r="F8" s="915">
        <v>53487202595</v>
      </c>
      <c r="G8" s="916">
        <v>14.5</v>
      </c>
      <c r="H8" s="915">
        <v>56785915648</v>
      </c>
      <c r="I8" s="917">
        <v>14.1</v>
      </c>
      <c r="J8" s="918"/>
    </row>
    <row r="9" spans="2:10" s="899" customFormat="1" ht="15" customHeight="1">
      <c r="B9" s="913"/>
      <c r="C9" s="914" t="s">
        <v>920</v>
      </c>
      <c r="D9" s="915">
        <v>3684817000</v>
      </c>
      <c r="E9" s="916">
        <v>1.1</v>
      </c>
      <c r="F9" s="915">
        <v>3519503000</v>
      </c>
      <c r="G9" s="916">
        <v>1</v>
      </c>
      <c r="H9" s="915">
        <v>3524187000</v>
      </c>
      <c r="I9" s="917">
        <v>0.9</v>
      </c>
      <c r="J9" s="919"/>
    </row>
    <row r="10" spans="2:9" s="899" customFormat="1" ht="15" customHeight="1">
      <c r="B10" s="913"/>
      <c r="C10" s="914" t="s">
        <v>891</v>
      </c>
      <c r="D10" s="920">
        <v>92499816000</v>
      </c>
      <c r="E10" s="916">
        <v>27.2</v>
      </c>
      <c r="F10" s="920">
        <v>103183341000</v>
      </c>
      <c r="G10" s="916">
        <v>28</v>
      </c>
      <c r="H10" s="920">
        <v>115219168000</v>
      </c>
      <c r="I10" s="917">
        <v>28.6</v>
      </c>
    </row>
    <row r="11" spans="2:9" s="899" customFormat="1" ht="15" customHeight="1">
      <c r="B11" s="913"/>
      <c r="C11" s="914" t="s">
        <v>892</v>
      </c>
      <c r="D11" s="915">
        <v>365572000</v>
      </c>
      <c r="E11" s="916">
        <v>0.1</v>
      </c>
      <c r="F11" s="915">
        <v>265737000</v>
      </c>
      <c r="G11" s="916">
        <v>0.1</v>
      </c>
      <c r="H11" s="915">
        <v>225481000</v>
      </c>
      <c r="I11" s="917">
        <v>0.1</v>
      </c>
    </row>
    <row r="12" spans="2:9" s="899" customFormat="1" ht="15" customHeight="1">
      <c r="B12" s="913"/>
      <c r="C12" s="914" t="s">
        <v>893</v>
      </c>
      <c r="D12" s="915">
        <v>8559802222</v>
      </c>
      <c r="E12" s="916">
        <v>2.5</v>
      </c>
      <c r="F12" s="915">
        <v>9437803460</v>
      </c>
      <c r="G12" s="916">
        <v>2.6</v>
      </c>
      <c r="H12" s="915">
        <v>8852938817</v>
      </c>
      <c r="I12" s="917">
        <v>2.2</v>
      </c>
    </row>
    <row r="13" spans="2:9" s="899" customFormat="1" ht="15" customHeight="1">
      <c r="B13" s="913"/>
      <c r="C13" s="914"/>
      <c r="D13" s="915"/>
      <c r="E13" s="916"/>
      <c r="F13" s="915"/>
      <c r="G13" s="916"/>
      <c r="H13" s="915"/>
      <c r="I13" s="917"/>
    </row>
    <row r="14" spans="2:9" s="899" customFormat="1" ht="15" customHeight="1">
      <c r="B14" s="913"/>
      <c r="C14" s="914" t="s">
        <v>894</v>
      </c>
      <c r="D14" s="915">
        <v>4198124423</v>
      </c>
      <c r="E14" s="916">
        <v>1.2</v>
      </c>
      <c r="F14" s="915">
        <v>4678350369</v>
      </c>
      <c r="G14" s="916">
        <v>1.3</v>
      </c>
      <c r="H14" s="915">
        <v>4874295176</v>
      </c>
      <c r="I14" s="917">
        <v>1.2</v>
      </c>
    </row>
    <row r="15" spans="2:9" s="899" customFormat="1" ht="15" customHeight="1">
      <c r="B15" s="913"/>
      <c r="C15" s="914" t="s">
        <v>895</v>
      </c>
      <c r="D15" s="915">
        <v>113248792060</v>
      </c>
      <c r="E15" s="916">
        <v>33.3</v>
      </c>
      <c r="F15" s="915">
        <v>123288581375</v>
      </c>
      <c r="G15" s="916">
        <v>33.4</v>
      </c>
      <c r="H15" s="915">
        <v>129696378404</v>
      </c>
      <c r="I15" s="917">
        <v>32.2</v>
      </c>
    </row>
    <row r="16" spans="2:9" s="899" customFormat="1" ht="15" customHeight="1">
      <c r="B16" s="913"/>
      <c r="C16" s="914" t="s">
        <v>896</v>
      </c>
      <c r="D16" s="915">
        <v>2870001799</v>
      </c>
      <c r="E16" s="916">
        <v>0.9</v>
      </c>
      <c r="F16" s="915">
        <v>3117004930</v>
      </c>
      <c r="G16" s="916">
        <v>0.8</v>
      </c>
      <c r="H16" s="915">
        <v>3338379766</v>
      </c>
      <c r="I16" s="917">
        <v>0.8</v>
      </c>
    </row>
    <row r="17" spans="2:9" s="899" customFormat="1" ht="15" customHeight="1">
      <c r="B17" s="913"/>
      <c r="C17" s="914" t="s">
        <v>897</v>
      </c>
      <c r="D17" s="915">
        <v>22632096</v>
      </c>
      <c r="E17" s="916">
        <v>0</v>
      </c>
      <c r="F17" s="915">
        <v>20331962</v>
      </c>
      <c r="G17" s="916">
        <v>0</v>
      </c>
      <c r="H17" s="915">
        <v>35600000</v>
      </c>
      <c r="I17" s="917">
        <v>0</v>
      </c>
    </row>
    <row r="18" spans="2:9" s="899" customFormat="1" ht="15" customHeight="1">
      <c r="B18" s="913"/>
      <c r="C18" s="914"/>
      <c r="D18" s="915"/>
      <c r="E18" s="916"/>
      <c r="F18" s="915"/>
      <c r="G18" s="916"/>
      <c r="H18" s="915"/>
      <c r="I18" s="917"/>
    </row>
    <row r="19" spans="2:9" s="899" customFormat="1" ht="15" customHeight="1">
      <c r="B19" s="913"/>
      <c r="C19" s="914" t="s">
        <v>898</v>
      </c>
      <c r="D19" s="915">
        <v>203338833</v>
      </c>
      <c r="E19" s="916">
        <v>0.1</v>
      </c>
      <c r="F19" s="915">
        <v>518614563</v>
      </c>
      <c r="G19" s="916">
        <v>0.1</v>
      </c>
      <c r="H19" s="915">
        <v>5824910000</v>
      </c>
      <c r="I19" s="917">
        <v>1.4</v>
      </c>
    </row>
    <row r="20" spans="2:9" s="899" customFormat="1" ht="15" customHeight="1">
      <c r="B20" s="913"/>
      <c r="C20" s="914" t="s">
        <v>899</v>
      </c>
      <c r="D20" s="915">
        <v>954436197</v>
      </c>
      <c r="E20" s="916">
        <v>0.3</v>
      </c>
      <c r="F20" s="915">
        <v>1836758090</v>
      </c>
      <c r="G20" s="916">
        <v>0.5</v>
      </c>
      <c r="H20" s="915">
        <v>2037273737</v>
      </c>
      <c r="I20" s="917">
        <v>0.5</v>
      </c>
    </row>
    <row r="21" spans="2:9" s="899" customFormat="1" ht="15" customHeight="1">
      <c r="B21" s="913"/>
      <c r="C21" s="914" t="s">
        <v>900</v>
      </c>
      <c r="D21" s="915">
        <v>23679824030</v>
      </c>
      <c r="E21" s="916">
        <v>7</v>
      </c>
      <c r="F21" s="915">
        <v>28875994066</v>
      </c>
      <c r="G21" s="916">
        <v>7.8</v>
      </c>
      <c r="H21" s="915">
        <v>32560569681</v>
      </c>
      <c r="I21" s="917">
        <v>8.1</v>
      </c>
    </row>
    <row r="22" spans="2:9" s="899" customFormat="1" ht="15" customHeight="1">
      <c r="B22" s="913"/>
      <c r="C22" s="914" t="s">
        <v>901</v>
      </c>
      <c r="D22" s="915">
        <v>39060500000</v>
      </c>
      <c r="E22" s="916">
        <v>11.5</v>
      </c>
      <c r="F22" s="915">
        <v>36871500000</v>
      </c>
      <c r="G22" s="916">
        <v>10</v>
      </c>
      <c r="H22" s="915">
        <v>40274000000</v>
      </c>
      <c r="I22" s="917">
        <v>10</v>
      </c>
    </row>
    <row r="23" spans="2:9" ht="9.75" customHeight="1">
      <c r="B23" s="908"/>
      <c r="C23" s="909"/>
      <c r="D23" s="910"/>
      <c r="E23" s="911"/>
      <c r="F23" s="910"/>
      <c r="G23" s="911"/>
      <c r="H23" s="910"/>
      <c r="I23" s="912"/>
    </row>
    <row r="24" spans="2:9" s="904" customFormat="1" ht="15" customHeight="1">
      <c r="B24" s="1556" t="s">
        <v>902</v>
      </c>
      <c r="C24" s="1557"/>
      <c r="D24" s="921">
        <f>SUM(D26:D40)</f>
        <v>337796605652</v>
      </c>
      <c r="E24" s="922">
        <f>SUM(E26:E40)</f>
        <v>100</v>
      </c>
      <c r="F24" s="921">
        <f>SUM(F26:F40)</f>
        <v>367063448673</v>
      </c>
      <c r="G24" s="922">
        <f>SUM(G26:G40)</f>
        <v>100</v>
      </c>
      <c r="H24" s="921">
        <f>SUM(H26:H40)</f>
        <v>401987120937</v>
      </c>
      <c r="I24" s="923">
        <v>100</v>
      </c>
    </row>
    <row r="25" spans="2:9" ht="9.75" customHeight="1">
      <c r="B25" s="908"/>
      <c r="C25" s="909"/>
      <c r="D25" s="910"/>
      <c r="E25" s="911"/>
      <c r="F25" s="910"/>
      <c r="G25" s="911"/>
      <c r="H25" s="910"/>
      <c r="I25" s="912"/>
    </row>
    <row r="26" spans="2:9" s="899" customFormat="1" ht="15" customHeight="1">
      <c r="B26" s="913"/>
      <c r="C26" s="914" t="s">
        <v>903</v>
      </c>
      <c r="D26" s="915">
        <v>699427750</v>
      </c>
      <c r="E26" s="916">
        <v>0.2</v>
      </c>
      <c r="F26" s="915">
        <v>737708598</v>
      </c>
      <c r="G26" s="916">
        <v>0.2</v>
      </c>
      <c r="H26" s="915">
        <v>814217817</v>
      </c>
      <c r="I26" s="917">
        <v>0.2</v>
      </c>
    </row>
    <row r="27" spans="2:9" s="899" customFormat="1" ht="15" customHeight="1">
      <c r="B27" s="913"/>
      <c r="C27" s="914" t="s">
        <v>904</v>
      </c>
      <c r="D27" s="915">
        <v>23024519610</v>
      </c>
      <c r="E27" s="916">
        <v>6.8</v>
      </c>
      <c r="F27" s="915">
        <v>21923635658</v>
      </c>
      <c r="G27" s="916">
        <v>6</v>
      </c>
      <c r="H27" s="915">
        <v>24228712764</v>
      </c>
      <c r="I27" s="917">
        <v>6</v>
      </c>
    </row>
    <row r="28" spans="2:9" s="899" customFormat="1" ht="15" customHeight="1">
      <c r="B28" s="913"/>
      <c r="C28" s="914" t="s">
        <v>905</v>
      </c>
      <c r="D28" s="915">
        <v>14147789797</v>
      </c>
      <c r="E28" s="916">
        <v>4.2</v>
      </c>
      <c r="F28" s="915">
        <v>15011162048</v>
      </c>
      <c r="G28" s="916">
        <v>4.1</v>
      </c>
      <c r="H28" s="915">
        <v>17725002782</v>
      </c>
      <c r="I28" s="917">
        <v>4.4</v>
      </c>
    </row>
    <row r="29" spans="2:9" s="899" customFormat="1" ht="15" customHeight="1">
      <c r="B29" s="913"/>
      <c r="C29" s="914" t="s">
        <v>906</v>
      </c>
      <c r="D29" s="915">
        <v>8254960179</v>
      </c>
      <c r="E29" s="916">
        <v>2.4</v>
      </c>
      <c r="F29" s="915">
        <v>8948648776</v>
      </c>
      <c r="G29" s="916">
        <v>2.4</v>
      </c>
      <c r="H29" s="915">
        <v>9967570093</v>
      </c>
      <c r="I29" s="917">
        <v>2.5</v>
      </c>
    </row>
    <row r="30" spans="2:9" s="899" customFormat="1" ht="15" customHeight="1">
      <c r="B30" s="913"/>
      <c r="C30" s="914" t="s">
        <v>907</v>
      </c>
      <c r="D30" s="915">
        <v>2242117064</v>
      </c>
      <c r="E30" s="916">
        <v>0.7</v>
      </c>
      <c r="F30" s="915">
        <v>2035101874</v>
      </c>
      <c r="G30" s="916">
        <v>0.6</v>
      </c>
      <c r="H30" s="915">
        <v>2423417889</v>
      </c>
      <c r="I30" s="917">
        <v>0.6</v>
      </c>
    </row>
    <row r="31" spans="2:9" s="899" customFormat="1" ht="15" customHeight="1">
      <c r="B31" s="913"/>
      <c r="C31" s="914"/>
      <c r="D31" s="915"/>
      <c r="E31" s="916"/>
      <c r="F31" s="915"/>
      <c r="G31" s="916"/>
      <c r="H31" s="915"/>
      <c r="I31" s="917"/>
    </row>
    <row r="32" spans="2:9" s="899" customFormat="1" ht="15" customHeight="1">
      <c r="B32" s="913"/>
      <c r="C32" s="914" t="s">
        <v>908</v>
      </c>
      <c r="D32" s="915">
        <v>66212105420</v>
      </c>
      <c r="E32" s="916">
        <v>19.6</v>
      </c>
      <c r="F32" s="915">
        <v>71466495312</v>
      </c>
      <c r="G32" s="916">
        <v>19.5</v>
      </c>
      <c r="H32" s="915">
        <v>73075589472</v>
      </c>
      <c r="I32" s="917">
        <v>18.2</v>
      </c>
    </row>
    <row r="33" spans="2:9" s="899" customFormat="1" ht="15" customHeight="1">
      <c r="B33" s="913"/>
      <c r="C33" s="914" t="s">
        <v>909</v>
      </c>
      <c r="D33" s="915">
        <v>14683494846</v>
      </c>
      <c r="E33" s="916">
        <v>4.3</v>
      </c>
      <c r="F33" s="915">
        <v>17440444624</v>
      </c>
      <c r="G33" s="916">
        <v>4.6</v>
      </c>
      <c r="H33" s="915">
        <v>20217001214</v>
      </c>
      <c r="I33" s="917">
        <v>5</v>
      </c>
    </row>
    <row r="34" spans="2:9" s="899" customFormat="1" ht="15" customHeight="1">
      <c r="B34" s="913"/>
      <c r="C34" s="914" t="s">
        <v>910</v>
      </c>
      <c r="D34" s="915">
        <v>77516014363</v>
      </c>
      <c r="E34" s="916">
        <v>22.9</v>
      </c>
      <c r="F34" s="915">
        <v>84832190174</v>
      </c>
      <c r="G34" s="916">
        <v>23.1</v>
      </c>
      <c r="H34" s="915">
        <v>89166603687</v>
      </c>
      <c r="I34" s="917">
        <v>22.2</v>
      </c>
    </row>
    <row r="35" spans="2:9" s="899" customFormat="1" ht="15" customHeight="1">
      <c r="B35" s="913"/>
      <c r="C35" s="914" t="s">
        <v>911</v>
      </c>
      <c r="D35" s="915">
        <v>15111895356</v>
      </c>
      <c r="E35" s="916">
        <v>4.5</v>
      </c>
      <c r="F35" s="915">
        <v>16681492979</v>
      </c>
      <c r="G35" s="916">
        <v>4.5</v>
      </c>
      <c r="H35" s="915">
        <v>17149684993</v>
      </c>
      <c r="I35" s="917">
        <v>4.3</v>
      </c>
    </row>
    <row r="36" spans="2:9" s="899" customFormat="1" ht="15" customHeight="1">
      <c r="B36" s="913"/>
      <c r="C36" s="914" t="s">
        <v>912</v>
      </c>
      <c r="D36" s="915">
        <v>87345845773</v>
      </c>
      <c r="E36" s="916">
        <v>25.9</v>
      </c>
      <c r="F36" s="915">
        <v>91003478509</v>
      </c>
      <c r="G36" s="916">
        <v>24.8</v>
      </c>
      <c r="H36" s="915">
        <v>97729529491</v>
      </c>
      <c r="I36" s="917">
        <v>24.3</v>
      </c>
    </row>
    <row r="37" spans="2:9" s="899" customFormat="1" ht="15" customHeight="1">
      <c r="B37" s="913"/>
      <c r="C37" s="914"/>
      <c r="D37" s="915"/>
      <c r="E37" s="916"/>
      <c r="F37" s="915"/>
      <c r="G37" s="916"/>
      <c r="H37" s="915"/>
      <c r="I37" s="917"/>
    </row>
    <row r="38" spans="2:9" s="899" customFormat="1" ht="15" customHeight="1">
      <c r="B38" s="913"/>
      <c r="C38" s="914" t="s">
        <v>913</v>
      </c>
      <c r="D38" s="915">
        <v>6099588080</v>
      </c>
      <c r="E38" s="916">
        <v>1.8</v>
      </c>
      <c r="F38" s="915">
        <v>8279694288</v>
      </c>
      <c r="G38" s="916">
        <v>2.3</v>
      </c>
      <c r="H38" s="915">
        <v>13476385146</v>
      </c>
      <c r="I38" s="917">
        <v>3.4</v>
      </c>
    </row>
    <row r="39" spans="2:9" s="899" customFormat="1" ht="15" customHeight="1">
      <c r="B39" s="913"/>
      <c r="C39" s="914" t="s">
        <v>914</v>
      </c>
      <c r="D39" s="915">
        <v>15853624771</v>
      </c>
      <c r="E39" s="916">
        <v>4.7</v>
      </c>
      <c r="F39" s="915">
        <v>21896293840</v>
      </c>
      <c r="G39" s="916">
        <v>6</v>
      </c>
      <c r="H39" s="915">
        <v>28801897998</v>
      </c>
      <c r="I39" s="917">
        <v>7.2</v>
      </c>
    </row>
    <row r="40" spans="2:9" s="899" customFormat="1" ht="15" customHeight="1">
      <c r="B40" s="913"/>
      <c r="C40" s="914" t="s">
        <v>915</v>
      </c>
      <c r="D40" s="915">
        <v>6605222643</v>
      </c>
      <c r="E40" s="916">
        <v>2</v>
      </c>
      <c r="F40" s="915">
        <v>6807101993</v>
      </c>
      <c r="G40" s="916">
        <v>1.9</v>
      </c>
      <c r="H40" s="915">
        <v>7211507591</v>
      </c>
      <c r="I40" s="917">
        <v>1.8</v>
      </c>
    </row>
    <row r="41" spans="2:9" s="899" customFormat="1" ht="15" customHeight="1">
      <c r="B41" s="913"/>
      <c r="C41" s="914" t="s">
        <v>916</v>
      </c>
      <c r="D41" s="920" t="s">
        <v>1616</v>
      </c>
      <c r="E41" s="924" t="s">
        <v>1616</v>
      </c>
      <c r="F41" s="920" t="s">
        <v>1616</v>
      </c>
      <c r="G41" s="924" t="s">
        <v>1616</v>
      </c>
      <c r="H41" s="920" t="s">
        <v>1616</v>
      </c>
      <c r="I41" s="925" t="s">
        <v>1616</v>
      </c>
    </row>
    <row r="42" spans="2:9" s="899" customFormat="1" ht="15" customHeight="1">
      <c r="B42" s="913"/>
      <c r="C42" s="914" t="s">
        <v>921</v>
      </c>
      <c r="D42" s="920" t="s">
        <v>922</v>
      </c>
      <c r="E42" s="924" t="s">
        <v>922</v>
      </c>
      <c r="F42" s="920" t="s">
        <v>922</v>
      </c>
      <c r="G42" s="924" t="s">
        <v>922</v>
      </c>
      <c r="H42" s="920" t="s">
        <v>922</v>
      </c>
      <c r="I42" s="925" t="s">
        <v>922</v>
      </c>
    </row>
    <row r="43" spans="2:9" ht="9.75" customHeight="1">
      <c r="B43" s="908"/>
      <c r="C43" s="909"/>
      <c r="D43" s="910"/>
      <c r="E43" s="911"/>
      <c r="F43" s="910"/>
      <c r="G43" s="911"/>
      <c r="H43" s="910"/>
      <c r="I43" s="912"/>
    </row>
    <row r="44" spans="2:9" s="904" customFormat="1" ht="15" customHeight="1">
      <c r="B44" s="926" t="s">
        <v>917</v>
      </c>
      <c r="C44" s="927"/>
      <c r="D44" s="928">
        <f>SUM(D6-D24)</f>
        <v>1836758090</v>
      </c>
      <c r="E44" s="929"/>
      <c r="F44" s="928">
        <f>SUM(F6-F24)</f>
        <v>2037273737</v>
      </c>
      <c r="G44" s="929"/>
      <c r="H44" s="928">
        <f>SUM(H6-H24)</f>
        <v>1261976292</v>
      </c>
      <c r="I44" s="930"/>
    </row>
    <row r="45" ht="12">
      <c r="B45" s="896" t="s">
        <v>923</v>
      </c>
    </row>
  </sheetData>
  <mergeCells count="3">
    <mergeCell ref="B6:C6"/>
    <mergeCell ref="B24:C24"/>
    <mergeCell ref="B4:C5"/>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A2:AL70"/>
  <sheetViews>
    <sheetView workbookViewId="0" topLeftCell="A1">
      <selection activeCell="A1" sqref="A1"/>
    </sheetView>
  </sheetViews>
  <sheetFormatPr defaultColWidth="9.00390625" defaultRowHeight="13.5"/>
  <cols>
    <col min="1" max="1" width="10.625" style="716" customWidth="1"/>
    <col min="2" max="2" width="12.625" style="716" customWidth="1"/>
    <col min="3" max="3" width="12.50390625" style="716" customWidth="1"/>
    <col min="4" max="4" width="11.875" style="716" customWidth="1"/>
    <col min="5" max="6" width="10.625" style="716" customWidth="1"/>
    <col min="7" max="7" width="11.50390625" style="716" customWidth="1"/>
    <col min="8" max="10" width="10.625" style="716" customWidth="1"/>
    <col min="11" max="11" width="11.625" style="716" customWidth="1"/>
    <col min="12" max="15" width="10.625" style="716" customWidth="1"/>
    <col min="16" max="16" width="11.75390625" style="716" customWidth="1"/>
    <col min="17" max="17" width="13.00390625" style="716" customWidth="1"/>
    <col min="18" max="18" width="12.125" style="716" customWidth="1"/>
    <col min="19" max="22" width="10.625" style="716" customWidth="1"/>
    <col min="23" max="23" width="12.625" style="716" customWidth="1"/>
    <col min="24" max="24" width="11.625" style="716" customWidth="1"/>
    <col min="25" max="25" width="10.625" style="716" customWidth="1"/>
    <col min="26" max="26" width="11.50390625" style="716" customWidth="1"/>
    <col min="27" max="27" width="12.00390625" style="716" customWidth="1"/>
    <col min="28" max="28" width="11.625" style="716" customWidth="1"/>
    <col min="29" max="29" width="10.625" style="716" customWidth="1"/>
    <col min="30" max="30" width="11.625" style="716" customWidth="1"/>
    <col min="31" max="31" width="10.625" style="716" customWidth="1"/>
    <col min="32" max="32" width="11.625" style="716" customWidth="1"/>
    <col min="33" max="33" width="10.625" style="716" customWidth="1"/>
    <col min="34" max="34" width="11.25390625" style="716" customWidth="1"/>
    <col min="35" max="35" width="10.625" style="716" customWidth="1"/>
    <col min="36" max="36" width="11.25390625" style="716" customWidth="1"/>
    <col min="37" max="16384" width="10.625" style="716" customWidth="1"/>
  </cols>
  <sheetData>
    <row r="2" ht="14.25">
      <c r="A2" s="931" t="s">
        <v>971</v>
      </c>
    </row>
    <row r="3" spans="1:38" ht="12" thickBot="1">
      <c r="A3" s="719"/>
      <c r="B3" s="719"/>
      <c r="C3" s="719"/>
      <c r="D3" s="719"/>
      <c r="E3" s="719"/>
      <c r="F3" s="719"/>
      <c r="G3" s="719"/>
      <c r="H3" s="719"/>
      <c r="I3" s="719"/>
      <c r="J3" s="719"/>
      <c r="K3" s="719"/>
      <c r="L3" s="719"/>
      <c r="M3" s="719"/>
      <c r="N3" s="719"/>
      <c r="O3" s="719"/>
      <c r="P3" s="932"/>
      <c r="Q3" s="719"/>
      <c r="R3" s="719"/>
      <c r="T3" s="719"/>
      <c r="U3" s="719"/>
      <c r="V3" s="719"/>
      <c r="AL3" s="932" t="s">
        <v>954</v>
      </c>
    </row>
    <row r="4" spans="1:38" s="711" customFormat="1" ht="12.75" customHeight="1" thickTop="1">
      <c r="A4" s="933"/>
      <c r="B4" s="726"/>
      <c r="C4" s="726"/>
      <c r="D4" s="934" t="s">
        <v>925</v>
      </c>
      <c r="E4" s="935"/>
      <c r="F4" s="935"/>
      <c r="G4" s="1478" t="s">
        <v>926</v>
      </c>
      <c r="H4" s="1562"/>
      <c r="I4" s="1562"/>
      <c r="J4" s="1562"/>
      <c r="K4" s="1562"/>
      <c r="L4" s="1562"/>
      <c r="M4" s="1562"/>
      <c r="N4" s="1562"/>
      <c r="O4" s="1562"/>
      <c r="P4" s="1562"/>
      <c r="Q4" s="1562"/>
      <c r="R4" s="1562"/>
      <c r="S4" s="1562"/>
      <c r="T4" s="1562"/>
      <c r="U4" s="1562"/>
      <c r="V4" s="1562"/>
      <c r="W4" s="1562"/>
      <c r="X4" s="1563"/>
      <c r="Y4" s="1478" t="s">
        <v>955</v>
      </c>
      <c r="Z4" s="1562"/>
      <c r="AA4" s="1562"/>
      <c r="AB4" s="1562"/>
      <c r="AC4" s="1562"/>
      <c r="AD4" s="1562"/>
      <c r="AE4" s="1562"/>
      <c r="AF4" s="1562"/>
      <c r="AG4" s="1562"/>
      <c r="AH4" s="1562"/>
      <c r="AI4" s="1562"/>
      <c r="AJ4" s="1562"/>
      <c r="AK4" s="1562"/>
      <c r="AL4" s="1563"/>
    </row>
    <row r="5" spans="1:38" s="711" customFormat="1" ht="12.75" customHeight="1">
      <c r="A5" s="733" t="s">
        <v>1481</v>
      </c>
      <c r="B5" s="734" t="s">
        <v>927</v>
      </c>
      <c r="C5" s="734" t="s">
        <v>928</v>
      </c>
      <c r="D5" s="734" t="s">
        <v>929</v>
      </c>
      <c r="E5" s="734" t="s">
        <v>930</v>
      </c>
      <c r="F5" s="734" t="s">
        <v>956</v>
      </c>
      <c r="G5" s="936"/>
      <c r="H5" s="936"/>
      <c r="I5" s="937" t="s">
        <v>957</v>
      </c>
      <c r="J5" s="937" t="s">
        <v>931</v>
      </c>
      <c r="K5" s="937"/>
      <c r="L5" s="937" t="s">
        <v>932</v>
      </c>
      <c r="M5" s="937" t="s">
        <v>958</v>
      </c>
      <c r="N5" s="937"/>
      <c r="O5" s="937"/>
      <c r="P5" s="936"/>
      <c r="Q5" s="937" t="s">
        <v>933</v>
      </c>
      <c r="R5" s="937"/>
      <c r="S5" s="937"/>
      <c r="T5" s="937"/>
      <c r="U5" s="937"/>
      <c r="V5" s="937"/>
      <c r="W5" s="1334" t="s">
        <v>900</v>
      </c>
      <c r="X5" s="1334" t="s">
        <v>934</v>
      </c>
      <c r="Y5" s="1334" t="s">
        <v>903</v>
      </c>
      <c r="Z5" s="1334" t="s">
        <v>904</v>
      </c>
      <c r="AA5" s="1334" t="s">
        <v>905</v>
      </c>
      <c r="AB5" s="1334" t="s">
        <v>935</v>
      </c>
      <c r="AC5" s="1334" t="s">
        <v>907</v>
      </c>
      <c r="AD5" s="1566" t="s">
        <v>908</v>
      </c>
      <c r="AE5" s="1334" t="s">
        <v>909</v>
      </c>
      <c r="AF5" s="1334" t="s">
        <v>910</v>
      </c>
      <c r="AG5" s="1334" t="s">
        <v>936</v>
      </c>
      <c r="AH5" s="1334" t="s">
        <v>912</v>
      </c>
      <c r="AI5" s="1334" t="s">
        <v>913</v>
      </c>
      <c r="AJ5" s="1334" t="s">
        <v>914</v>
      </c>
      <c r="AK5" s="1334" t="s">
        <v>915</v>
      </c>
      <c r="AL5" s="1566" t="s">
        <v>959</v>
      </c>
    </row>
    <row r="6" spans="1:38" s="711" customFormat="1" ht="12.75" customHeight="1">
      <c r="A6" s="733"/>
      <c r="B6" s="734" t="s">
        <v>937</v>
      </c>
      <c r="C6" s="734" t="s">
        <v>938</v>
      </c>
      <c r="D6" s="734" t="s">
        <v>939</v>
      </c>
      <c r="E6" s="734" t="s">
        <v>940</v>
      </c>
      <c r="F6" s="734" t="s">
        <v>941</v>
      </c>
      <c r="G6" s="734" t="s">
        <v>942</v>
      </c>
      <c r="H6" s="734" t="s">
        <v>943</v>
      </c>
      <c r="I6" s="734" t="s">
        <v>944</v>
      </c>
      <c r="J6" s="734"/>
      <c r="K6" s="734" t="s">
        <v>960</v>
      </c>
      <c r="L6" s="734" t="s">
        <v>945</v>
      </c>
      <c r="M6" s="734" t="s">
        <v>961</v>
      </c>
      <c r="N6" s="734" t="s">
        <v>962</v>
      </c>
      <c r="O6" s="734" t="s">
        <v>946</v>
      </c>
      <c r="P6" s="734" t="s">
        <v>895</v>
      </c>
      <c r="Q6" s="734" t="s">
        <v>947</v>
      </c>
      <c r="R6" s="734" t="s">
        <v>963</v>
      </c>
      <c r="S6" s="734" t="s">
        <v>964</v>
      </c>
      <c r="T6" s="734" t="s">
        <v>965</v>
      </c>
      <c r="U6" s="734" t="s">
        <v>966</v>
      </c>
      <c r="V6" s="734" t="s">
        <v>967</v>
      </c>
      <c r="W6" s="1564"/>
      <c r="X6" s="1564"/>
      <c r="Y6" s="1564"/>
      <c r="Z6" s="1564"/>
      <c r="AA6" s="1564"/>
      <c r="AB6" s="1564"/>
      <c r="AC6" s="1564"/>
      <c r="AD6" s="1564"/>
      <c r="AE6" s="1564"/>
      <c r="AF6" s="1564"/>
      <c r="AG6" s="1564"/>
      <c r="AH6" s="1564"/>
      <c r="AI6" s="1564"/>
      <c r="AJ6" s="1564"/>
      <c r="AK6" s="1564"/>
      <c r="AL6" s="1564"/>
    </row>
    <row r="7" spans="1:38" s="758" customFormat="1" ht="12.75" customHeight="1">
      <c r="A7" s="938"/>
      <c r="B7" s="738"/>
      <c r="C7" s="738"/>
      <c r="D7" s="939" t="s">
        <v>948</v>
      </c>
      <c r="E7" s="740" t="s">
        <v>949</v>
      </c>
      <c r="F7" s="939" t="s">
        <v>950</v>
      </c>
      <c r="G7" s="738"/>
      <c r="H7" s="738"/>
      <c r="I7" s="740" t="s">
        <v>951</v>
      </c>
      <c r="J7" s="740" t="s">
        <v>952</v>
      </c>
      <c r="K7" s="740"/>
      <c r="L7" s="740" t="s">
        <v>951</v>
      </c>
      <c r="M7" s="740" t="s">
        <v>968</v>
      </c>
      <c r="N7" s="740"/>
      <c r="O7" s="940"/>
      <c r="P7" s="738"/>
      <c r="Q7" s="740" t="s">
        <v>953</v>
      </c>
      <c r="R7" s="740"/>
      <c r="S7" s="740"/>
      <c r="T7" s="740"/>
      <c r="U7" s="740"/>
      <c r="V7" s="740"/>
      <c r="W7" s="1565"/>
      <c r="X7" s="1565"/>
      <c r="Y7" s="1565"/>
      <c r="Z7" s="1565"/>
      <c r="AA7" s="1565"/>
      <c r="AB7" s="1565"/>
      <c r="AC7" s="1565"/>
      <c r="AD7" s="1565"/>
      <c r="AE7" s="1565"/>
      <c r="AF7" s="1565"/>
      <c r="AG7" s="1565"/>
      <c r="AH7" s="1565"/>
      <c r="AI7" s="1565"/>
      <c r="AJ7" s="1565"/>
      <c r="AK7" s="1565"/>
      <c r="AL7" s="1565"/>
    </row>
    <row r="8" spans="1:38" s="711" customFormat="1" ht="12.75" customHeight="1">
      <c r="A8" s="92" t="s">
        <v>969</v>
      </c>
      <c r="B8" s="941">
        <v>228982092</v>
      </c>
      <c r="C8" s="942">
        <v>222671953</v>
      </c>
      <c r="D8" s="942">
        <f>SUM(B8-C8)</f>
        <v>6310139</v>
      </c>
      <c r="E8" s="942">
        <v>669480</v>
      </c>
      <c r="F8" s="942">
        <f>SUM(D8-E8)</f>
        <v>5640659</v>
      </c>
      <c r="G8" s="942">
        <v>61603622</v>
      </c>
      <c r="H8" s="942">
        <v>2875705</v>
      </c>
      <c r="I8" s="942">
        <v>52126</v>
      </c>
      <c r="J8" s="942">
        <v>1854976</v>
      </c>
      <c r="K8" s="942">
        <v>60117598</v>
      </c>
      <c r="L8" s="942">
        <v>131831</v>
      </c>
      <c r="M8" s="942">
        <v>2149915</v>
      </c>
      <c r="N8" s="942">
        <v>3355262</v>
      </c>
      <c r="O8" s="942">
        <v>898703</v>
      </c>
      <c r="P8" s="943">
        <v>29560257</v>
      </c>
      <c r="Q8" s="942">
        <v>40132</v>
      </c>
      <c r="R8" s="942">
        <v>18949502</v>
      </c>
      <c r="S8" s="942">
        <v>2136504</v>
      </c>
      <c r="T8" s="944">
        <v>637700</v>
      </c>
      <c r="U8" s="944">
        <v>2702287</v>
      </c>
      <c r="V8" s="944">
        <v>4952501</v>
      </c>
      <c r="W8" s="944">
        <v>8531981</v>
      </c>
      <c r="X8" s="944">
        <v>28431490</v>
      </c>
      <c r="Y8" s="944">
        <v>3761700</v>
      </c>
      <c r="Z8" s="944">
        <v>32782806</v>
      </c>
      <c r="AA8" s="944">
        <v>31437820</v>
      </c>
      <c r="AB8" s="944">
        <v>15772885</v>
      </c>
      <c r="AC8" s="944">
        <v>1809514</v>
      </c>
      <c r="AD8" s="944">
        <v>24256936</v>
      </c>
      <c r="AE8" s="944">
        <v>5766223</v>
      </c>
      <c r="AF8" s="944">
        <v>37507467</v>
      </c>
      <c r="AG8" s="944">
        <v>8237816</v>
      </c>
      <c r="AH8" s="944">
        <v>44381134</v>
      </c>
      <c r="AI8" s="944">
        <v>2101997</v>
      </c>
      <c r="AJ8" s="944">
        <v>14014384</v>
      </c>
      <c r="AK8" s="944">
        <v>91605</v>
      </c>
      <c r="AL8" s="945">
        <v>749666</v>
      </c>
    </row>
    <row r="9" spans="1:38" s="711" customFormat="1" ht="12.75" customHeight="1">
      <c r="A9" s="92"/>
      <c r="B9" s="941"/>
      <c r="C9" s="946"/>
      <c r="D9" s="946"/>
      <c r="E9" s="946"/>
      <c r="F9" s="946"/>
      <c r="G9" s="946"/>
      <c r="H9" s="946"/>
      <c r="I9" s="946"/>
      <c r="J9" s="946"/>
      <c r="K9" s="946"/>
      <c r="L9" s="946"/>
      <c r="M9" s="946"/>
      <c r="N9" s="946"/>
      <c r="O9" s="946"/>
      <c r="P9" s="947"/>
      <c r="Q9" s="946"/>
      <c r="R9" s="946"/>
      <c r="S9" s="946"/>
      <c r="T9" s="948"/>
      <c r="U9" s="948"/>
      <c r="V9" s="948"/>
      <c r="W9" s="948"/>
      <c r="X9" s="948"/>
      <c r="Y9" s="948"/>
      <c r="Z9" s="948"/>
      <c r="AA9" s="948"/>
      <c r="AB9" s="948"/>
      <c r="AC9" s="948"/>
      <c r="AD9" s="948"/>
      <c r="AE9" s="948"/>
      <c r="AF9" s="948"/>
      <c r="AG9" s="948"/>
      <c r="AH9" s="948"/>
      <c r="AI9" s="948"/>
      <c r="AJ9" s="948"/>
      <c r="AK9" s="948"/>
      <c r="AL9" s="949"/>
    </row>
    <row r="10" spans="1:38" s="754" customFormat="1" ht="12.75" customHeight="1">
      <c r="A10" s="950">
        <v>56</v>
      </c>
      <c r="B10" s="951">
        <f>SUM(B12:B14)</f>
        <v>254924802</v>
      </c>
      <c r="C10" s="952">
        <f>SUM(C12:C14)</f>
        <v>248134358</v>
      </c>
      <c r="D10" s="952">
        <f>SUM(B10-C10)</f>
        <v>6790444</v>
      </c>
      <c r="E10" s="952">
        <f>SUM(E12:E14)</f>
        <v>190221</v>
      </c>
      <c r="F10" s="952">
        <f>SUM(D10-E10)</f>
        <v>6600223</v>
      </c>
      <c r="G10" s="952">
        <f aca="true" t="shared" si="0" ref="G10:AK10">SUM(G12:G14)</f>
        <v>68449273</v>
      </c>
      <c r="H10" s="952">
        <f t="shared" si="0"/>
        <v>2897943</v>
      </c>
      <c r="I10" s="952">
        <f t="shared" si="0"/>
        <v>48808</v>
      </c>
      <c r="J10" s="952">
        <f t="shared" si="0"/>
        <v>1962700</v>
      </c>
      <c r="K10" s="952">
        <f t="shared" si="0"/>
        <v>66709829</v>
      </c>
      <c r="L10" s="952">
        <f t="shared" si="0"/>
        <v>105771</v>
      </c>
      <c r="M10" s="952">
        <f t="shared" si="0"/>
        <v>2235395</v>
      </c>
      <c r="N10" s="952">
        <f t="shared" si="0"/>
        <v>3682908</v>
      </c>
      <c r="O10" s="952">
        <f t="shared" si="0"/>
        <v>914859</v>
      </c>
      <c r="P10" s="952">
        <f t="shared" si="0"/>
        <v>32782453</v>
      </c>
      <c r="Q10" s="952">
        <f t="shared" si="0"/>
        <v>43465</v>
      </c>
      <c r="R10" s="952">
        <f t="shared" si="0"/>
        <v>20505663</v>
      </c>
      <c r="S10" s="952">
        <f t="shared" si="0"/>
        <v>4922378</v>
      </c>
      <c r="T10" s="952">
        <f t="shared" si="0"/>
        <v>489421</v>
      </c>
      <c r="U10" s="952">
        <f t="shared" si="0"/>
        <v>2896466</v>
      </c>
      <c r="V10" s="952">
        <f t="shared" si="0"/>
        <v>5798151</v>
      </c>
      <c r="W10" s="952">
        <f t="shared" si="0"/>
        <v>9012809</v>
      </c>
      <c r="X10" s="952">
        <f t="shared" si="0"/>
        <v>31466510</v>
      </c>
      <c r="Y10" s="952">
        <f t="shared" si="0"/>
        <v>4135450</v>
      </c>
      <c r="Z10" s="952">
        <f t="shared" si="0"/>
        <v>38271686</v>
      </c>
      <c r="AA10" s="952">
        <f t="shared" si="0"/>
        <v>33668224</v>
      </c>
      <c r="AB10" s="952">
        <f t="shared" si="0"/>
        <v>17589272</v>
      </c>
      <c r="AC10" s="952">
        <f t="shared" si="0"/>
        <v>1747837</v>
      </c>
      <c r="AD10" s="952">
        <f t="shared" si="0"/>
        <v>26166428</v>
      </c>
      <c r="AE10" s="952">
        <f t="shared" si="0"/>
        <v>6475445</v>
      </c>
      <c r="AF10" s="952">
        <f t="shared" si="0"/>
        <v>38760766</v>
      </c>
      <c r="AG10" s="952">
        <f t="shared" si="0"/>
        <v>8969825</v>
      </c>
      <c r="AH10" s="952">
        <f t="shared" si="0"/>
        <v>52099427</v>
      </c>
      <c r="AI10" s="952">
        <f t="shared" si="0"/>
        <v>3058955</v>
      </c>
      <c r="AJ10" s="952">
        <f t="shared" si="0"/>
        <v>17020669</v>
      </c>
      <c r="AK10" s="952">
        <f t="shared" si="0"/>
        <v>170374</v>
      </c>
      <c r="AL10" s="953" t="s">
        <v>1616</v>
      </c>
    </row>
    <row r="11" spans="1:38" s="711" customFormat="1" ht="12.75" customHeight="1">
      <c r="A11" s="954"/>
      <c r="B11" s="955"/>
      <c r="C11" s="956"/>
      <c r="D11" s="952"/>
      <c r="E11" s="956"/>
      <c r="F11" s="952"/>
      <c r="G11" s="956"/>
      <c r="H11" s="956"/>
      <c r="I11" s="956"/>
      <c r="J11" s="956"/>
      <c r="K11" s="956"/>
      <c r="L11" s="956"/>
      <c r="M11" s="956"/>
      <c r="N11" s="956"/>
      <c r="O11" s="956"/>
      <c r="P11" s="957"/>
      <c r="Q11" s="956"/>
      <c r="R11" s="956"/>
      <c r="S11" s="956"/>
      <c r="T11" s="948"/>
      <c r="U11" s="948"/>
      <c r="V11" s="948"/>
      <c r="W11" s="948"/>
      <c r="X11" s="948"/>
      <c r="Y11" s="948"/>
      <c r="Z11" s="948"/>
      <c r="AA11" s="948"/>
      <c r="AB11" s="946"/>
      <c r="AC11" s="948"/>
      <c r="AD11" s="948"/>
      <c r="AE11" s="948"/>
      <c r="AF11" s="948"/>
      <c r="AG11" s="948"/>
      <c r="AH11" s="948"/>
      <c r="AI11" s="948"/>
      <c r="AJ11" s="948"/>
      <c r="AK11" s="948"/>
      <c r="AL11" s="949"/>
    </row>
    <row r="12" spans="1:38" s="754" customFormat="1" ht="12.75" customHeight="1">
      <c r="A12" s="950" t="s">
        <v>1370</v>
      </c>
      <c r="B12" s="951">
        <f>SUM(B16:B30)</f>
        <v>161173700</v>
      </c>
      <c r="C12" s="952">
        <f>SUM(C16:C30)</f>
        <v>156540213</v>
      </c>
      <c r="D12" s="952">
        <f>SUM(B12-C12)</f>
        <v>4633487</v>
      </c>
      <c r="E12" s="952">
        <f>SUM(E16:E30)</f>
        <v>42673</v>
      </c>
      <c r="F12" s="952">
        <f>SUM(D12-E12)</f>
        <v>4590814</v>
      </c>
      <c r="G12" s="952">
        <f aca="true" t="shared" si="1" ref="G12:AK12">SUM(G16:G30)</f>
        <v>54534099</v>
      </c>
      <c r="H12" s="952">
        <f t="shared" si="1"/>
        <v>1714322</v>
      </c>
      <c r="I12" s="952">
        <f t="shared" si="1"/>
        <v>40499</v>
      </c>
      <c r="J12" s="952">
        <f t="shared" si="1"/>
        <v>1151977</v>
      </c>
      <c r="K12" s="952">
        <f t="shared" si="1"/>
        <v>31491594</v>
      </c>
      <c r="L12" s="952">
        <f t="shared" si="1"/>
        <v>92216</v>
      </c>
      <c r="M12" s="952">
        <f t="shared" si="1"/>
        <v>1286183</v>
      </c>
      <c r="N12" s="952">
        <f t="shared" si="1"/>
        <v>2433850</v>
      </c>
      <c r="O12" s="952">
        <f t="shared" si="1"/>
        <v>706871</v>
      </c>
      <c r="P12" s="952">
        <f t="shared" si="1"/>
        <v>23807161</v>
      </c>
      <c r="Q12" s="952">
        <f t="shared" si="1"/>
        <v>43465</v>
      </c>
      <c r="R12" s="952">
        <f t="shared" si="1"/>
        <v>9846221</v>
      </c>
      <c r="S12" s="952">
        <f t="shared" si="1"/>
        <v>2093466</v>
      </c>
      <c r="T12" s="958">
        <f t="shared" si="1"/>
        <v>272551</v>
      </c>
      <c r="U12" s="958">
        <f t="shared" si="1"/>
        <v>1896642</v>
      </c>
      <c r="V12" s="958">
        <f t="shared" si="1"/>
        <v>3841435</v>
      </c>
      <c r="W12" s="958">
        <f t="shared" si="1"/>
        <v>7143248</v>
      </c>
      <c r="X12" s="958">
        <f t="shared" si="1"/>
        <v>18777900</v>
      </c>
      <c r="Y12" s="958">
        <f t="shared" si="1"/>
        <v>2339722</v>
      </c>
      <c r="Z12" s="958">
        <f t="shared" si="1"/>
        <v>23455099</v>
      </c>
      <c r="AA12" s="952">
        <f t="shared" si="1"/>
        <v>24744848</v>
      </c>
      <c r="AB12" s="952">
        <f t="shared" si="1"/>
        <v>12641321</v>
      </c>
      <c r="AC12" s="958">
        <f t="shared" si="1"/>
        <v>1625719</v>
      </c>
      <c r="AD12" s="952">
        <f t="shared" si="1"/>
        <v>11193654</v>
      </c>
      <c r="AE12" s="952">
        <f t="shared" si="1"/>
        <v>4670178</v>
      </c>
      <c r="AF12" s="952">
        <f t="shared" si="1"/>
        <v>25484098</v>
      </c>
      <c r="AG12" s="952">
        <f t="shared" si="1"/>
        <v>5733835</v>
      </c>
      <c r="AH12" s="952">
        <f t="shared" si="1"/>
        <v>34132440</v>
      </c>
      <c r="AI12" s="952">
        <f t="shared" si="1"/>
        <v>1279777</v>
      </c>
      <c r="AJ12" s="952">
        <f t="shared" si="1"/>
        <v>9193136</v>
      </c>
      <c r="AK12" s="958">
        <f t="shared" si="1"/>
        <v>46386</v>
      </c>
      <c r="AL12" s="953" t="s">
        <v>1616</v>
      </c>
    </row>
    <row r="13" spans="1:38" s="711" customFormat="1" ht="12.75" customHeight="1">
      <c r="A13" s="954"/>
      <c r="B13" s="955"/>
      <c r="C13" s="956"/>
      <c r="D13" s="952"/>
      <c r="E13" s="956"/>
      <c r="F13" s="952"/>
      <c r="G13" s="956"/>
      <c r="H13" s="956"/>
      <c r="I13" s="956"/>
      <c r="J13" s="956"/>
      <c r="K13" s="956"/>
      <c r="L13" s="956"/>
      <c r="M13" s="956"/>
      <c r="N13" s="956"/>
      <c r="O13" s="956"/>
      <c r="P13" s="957"/>
      <c r="Q13" s="956"/>
      <c r="R13" s="956"/>
      <c r="S13" s="956"/>
      <c r="T13" s="948"/>
      <c r="U13" s="948"/>
      <c r="V13" s="948"/>
      <c r="W13" s="948"/>
      <c r="X13" s="948"/>
      <c r="Y13" s="948"/>
      <c r="Z13" s="948"/>
      <c r="AA13" s="948"/>
      <c r="AB13" s="948"/>
      <c r="AC13" s="948"/>
      <c r="AD13" s="948"/>
      <c r="AE13" s="948"/>
      <c r="AF13" s="948"/>
      <c r="AG13" s="948"/>
      <c r="AH13" s="948"/>
      <c r="AI13" s="948"/>
      <c r="AJ13" s="948"/>
      <c r="AK13" s="948"/>
      <c r="AL13" s="949"/>
    </row>
    <row r="14" spans="1:38" s="754" customFormat="1" ht="12.75" customHeight="1">
      <c r="A14" s="950" t="s">
        <v>1371</v>
      </c>
      <c r="B14" s="951">
        <f>SUM(B32:B65)</f>
        <v>93751102</v>
      </c>
      <c r="C14" s="952">
        <f>SUM(C32:C65)</f>
        <v>91594145</v>
      </c>
      <c r="D14" s="952">
        <f>SUM(B14-C14)</f>
        <v>2156957</v>
      </c>
      <c r="E14" s="952">
        <f>SUM(E32:E65)</f>
        <v>147548</v>
      </c>
      <c r="F14" s="952">
        <f>SUM(D14-E14)</f>
        <v>2009409</v>
      </c>
      <c r="G14" s="952">
        <f aca="true" t="shared" si="2" ref="G14:P14">SUM(G32:G65)</f>
        <v>13915174</v>
      </c>
      <c r="H14" s="952">
        <f t="shared" si="2"/>
        <v>1183621</v>
      </c>
      <c r="I14" s="952">
        <f t="shared" si="2"/>
        <v>8309</v>
      </c>
      <c r="J14" s="952">
        <f t="shared" si="2"/>
        <v>810723</v>
      </c>
      <c r="K14" s="952">
        <f t="shared" si="2"/>
        <v>35218235</v>
      </c>
      <c r="L14" s="952">
        <f t="shared" si="2"/>
        <v>13555</v>
      </c>
      <c r="M14" s="952">
        <f t="shared" si="2"/>
        <v>949212</v>
      </c>
      <c r="N14" s="952">
        <f t="shared" si="2"/>
        <v>1249058</v>
      </c>
      <c r="O14" s="952">
        <f t="shared" si="2"/>
        <v>207988</v>
      </c>
      <c r="P14" s="952">
        <f t="shared" si="2"/>
        <v>8975292</v>
      </c>
      <c r="Q14" s="946">
        <v>0</v>
      </c>
      <c r="R14" s="952">
        <f aca="true" t="shared" si="3" ref="R14:AK14">SUM(R32:R65)</f>
        <v>10659442</v>
      </c>
      <c r="S14" s="952">
        <f t="shared" si="3"/>
        <v>2828912</v>
      </c>
      <c r="T14" s="958">
        <f t="shared" si="3"/>
        <v>216870</v>
      </c>
      <c r="U14" s="958">
        <f t="shared" si="3"/>
        <v>999824</v>
      </c>
      <c r="V14" s="958">
        <f t="shared" si="3"/>
        <v>1956716</v>
      </c>
      <c r="W14" s="958">
        <f t="shared" si="3"/>
        <v>1869561</v>
      </c>
      <c r="X14" s="958">
        <f t="shared" si="3"/>
        <v>12688610</v>
      </c>
      <c r="Y14" s="958">
        <f t="shared" si="3"/>
        <v>1795728</v>
      </c>
      <c r="Z14" s="958">
        <f t="shared" si="3"/>
        <v>14816587</v>
      </c>
      <c r="AA14" s="958">
        <f t="shared" si="3"/>
        <v>8923376</v>
      </c>
      <c r="AB14" s="958">
        <f t="shared" si="3"/>
        <v>4947951</v>
      </c>
      <c r="AC14" s="958">
        <f t="shared" si="3"/>
        <v>122118</v>
      </c>
      <c r="AD14" s="958">
        <f t="shared" si="3"/>
        <v>14972774</v>
      </c>
      <c r="AE14" s="958">
        <f t="shared" si="3"/>
        <v>1805267</v>
      </c>
      <c r="AF14" s="958">
        <f t="shared" si="3"/>
        <v>13276668</v>
      </c>
      <c r="AG14" s="952">
        <f t="shared" si="3"/>
        <v>3235990</v>
      </c>
      <c r="AH14" s="958">
        <f t="shared" si="3"/>
        <v>17966987</v>
      </c>
      <c r="AI14" s="958">
        <f t="shared" si="3"/>
        <v>1779178</v>
      </c>
      <c r="AJ14" s="958">
        <f t="shared" si="3"/>
        <v>7827533</v>
      </c>
      <c r="AK14" s="958">
        <f t="shared" si="3"/>
        <v>123988</v>
      </c>
      <c r="AL14" s="953" t="s">
        <v>1616</v>
      </c>
    </row>
    <row r="15" spans="1:38" s="711" customFormat="1" ht="12.75" customHeight="1">
      <c r="A15" s="92"/>
      <c r="B15" s="941"/>
      <c r="C15" s="946"/>
      <c r="D15" s="946"/>
      <c r="E15" s="946"/>
      <c r="F15" s="946"/>
      <c r="G15" s="946"/>
      <c r="H15" s="946"/>
      <c r="I15" s="946"/>
      <c r="J15" s="946"/>
      <c r="K15" s="946"/>
      <c r="L15" s="946"/>
      <c r="M15" s="946"/>
      <c r="N15" s="946"/>
      <c r="O15" s="946"/>
      <c r="P15" s="947"/>
      <c r="Q15" s="946"/>
      <c r="R15" s="946"/>
      <c r="S15" s="946"/>
      <c r="T15" s="948"/>
      <c r="U15" s="948"/>
      <c r="V15" s="948"/>
      <c r="W15" s="948"/>
      <c r="X15" s="948"/>
      <c r="Y15" s="948"/>
      <c r="Z15" s="948"/>
      <c r="AA15" s="948"/>
      <c r="AB15" s="948"/>
      <c r="AC15" s="948"/>
      <c r="AD15" s="948"/>
      <c r="AE15" s="948"/>
      <c r="AF15" s="948"/>
      <c r="AG15" s="948"/>
      <c r="AH15" s="948"/>
      <c r="AI15" s="948"/>
      <c r="AJ15" s="948"/>
      <c r="AK15" s="948"/>
      <c r="AL15" s="949"/>
    </row>
    <row r="16" spans="1:38" s="711" customFormat="1" ht="12.75" customHeight="1">
      <c r="A16" s="92" t="s">
        <v>1383</v>
      </c>
      <c r="B16" s="941">
        <v>39205901</v>
      </c>
      <c r="C16" s="946">
        <v>38161845</v>
      </c>
      <c r="D16" s="946">
        <f>SUM(B16-C16)</f>
        <v>1044056</v>
      </c>
      <c r="E16" s="959">
        <v>0</v>
      </c>
      <c r="F16" s="946">
        <f>SUM(D16-E16)</f>
        <v>1044056</v>
      </c>
      <c r="G16" s="946">
        <v>18263443</v>
      </c>
      <c r="H16" s="946">
        <v>404583</v>
      </c>
      <c r="I16" s="946">
        <v>4572</v>
      </c>
      <c r="J16" s="946">
        <v>262808</v>
      </c>
      <c r="K16" s="946">
        <v>3929998</v>
      </c>
      <c r="L16" s="946">
        <v>25754</v>
      </c>
      <c r="M16" s="946">
        <v>158781</v>
      </c>
      <c r="N16" s="946">
        <v>666296</v>
      </c>
      <c r="O16" s="947">
        <v>170916</v>
      </c>
      <c r="P16" s="946">
        <v>5616992</v>
      </c>
      <c r="Q16" s="946">
        <v>0</v>
      </c>
      <c r="R16" s="946">
        <v>1636401</v>
      </c>
      <c r="S16" s="946">
        <v>559003</v>
      </c>
      <c r="T16" s="946">
        <v>14461</v>
      </c>
      <c r="U16" s="946">
        <v>601000</v>
      </c>
      <c r="V16" s="948">
        <v>1330180</v>
      </c>
      <c r="W16" s="948">
        <v>1184813</v>
      </c>
      <c r="X16" s="948">
        <v>4375900</v>
      </c>
      <c r="Y16" s="948">
        <v>427161</v>
      </c>
      <c r="Z16" s="948">
        <v>6034556</v>
      </c>
      <c r="AA16" s="948">
        <v>5089854</v>
      </c>
      <c r="AB16" s="948">
        <v>3213192</v>
      </c>
      <c r="AC16" s="948">
        <v>395896</v>
      </c>
      <c r="AD16" s="948">
        <v>1842185</v>
      </c>
      <c r="AE16" s="948">
        <v>1378758</v>
      </c>
      <c r="AF16" s="948">
        <v>6345566</v>
      </c>
      <c r="AG16" s="948">
        <v>1275588</v>
      </c>
      <c r="AH16" s="948">
        <v>9889060</v>
      </c>
      <c r="AI16" s="948">
        <v>253001</v>
      </c>
      <c r="AJ16" s="948">
        <v>2017028</v>
      </c>
      <c r="AK16" s="948">
        <v>0</v>
      </c>
      <c r="AL16" s="949" t="s">
        <v>1616</v>
      </c>
    </row>
    <row r="17" spans="1:38" s="711" customFormat="1" ht="12.75" customHeight="1">
      <c r="A17" s="92" t="s">
        <v>1384</v>
      </c>
      <c r="B17" s="941">
        <v>14559904</v>
      </c>
      <c r="C17" s="946">
        <v>14010603</v>
      </c>
      <c r="D17" s="946">
        <f>SUM(B17-C17)</f>
        <v>549301</v>
      </c>
      <c r="E17" s="959">
        <v>32450</v>
      </c>
      <c r="F17" s="946">
        <f>SUM(D17-E17)</f>
        <v>516851</v>
      </c>
      <c r="G17" s="946">
        <v>4944702</v>
      </c>
      <c r="H17" s="946">
        <v>158060</v>
      </c>
      <c r="I17" s="946">
        <v>0</v>
      </c>
      <c r="J17" s="946">
        <v>106204</v>
      </c>
      <c r="K17" s="946">
        <v>3838116</v>
      </c>
      <c r="L17" s="946">
        <v>12974</v>
      </c>
      <c r="M17" s="946">
        <v>193679</v>
      </c>
      <c r="N17" s="946">
        <v>215668</v>
      </c>
      <c r="O17" s="947">
        <v>50024</v>
      </c>
      <c r="P17" s="946">
        <v>2616675</v>
      </c>
      <c r="Q17" s="946">
        <v>0</v>
      </c>
      <c r="R17" s="946">
        <v>776891</v>
      </c>
      <c r="S17" s="946">
        <v>47623</v>
      </c>
      <c r="T17" s="946">
        <v>1455</v>
      </c>
      <c r="U17" s="946">
        <v>95756</v>
      </c>
      <c r="V17" s="948">
        <v>69639</v>
      </c>
      <c r="W17" s="948">
        <v>479938</v>
      </c>
      <c r="X17" s="948">
        <v>952500</v>
      </c>
      <c r="Y17" s="948">
        <v>181280</v>
      </c>
      <c r="Z17" s="948">
        <v>1875674</v>
      </c>
      <c r="AA17" s="948">
        <v>2990131</v>
      </c>
      <c r="AB17" s="948">
        <v>1071806</v>
      </c>
      <c r="AC17" s="948">
        <v>98583</v>
      </c>
      <c r="AD17" s="948">
        <v>729021</v>
      </c>
      <c r="AE17" s="948">
        <v>451403</v>
      </c>
      <c r="AF17" s="948">
        <v>2267254</v>
      </c>
      <c r="AG17" s="948">
        <v>585531</v>
      </c>
      <c r="AH17" s="948">
        <v>2908561</v>
      </c>
      <c r="AI17" s="948">
        <v>76420</v>
      </c>
      <c r="AJ17" s="948">
        <v>774939</v>
      </c>
      <c r="AK17" s="948">
        <v>0</v>
      </c>
      <c r="AL17" s="949" t="s">
        <v>1616</v>
      </c>
    </row>
    <row r="18" spans="1:38" s="711" customFormat="1" ht="12.75" customHeight="1">
      <c r="A18" s="92" t="s">
        <v>1386</v>
      </c>
      <c r="B18" s="941">
        <v>18352922</v>
      </c>
      <c r="C18" s="946">
        <v>17979611</v>
      </c>
      <c r="D18" s="946">
        <f>SUM(B18-C18)</f>
        <v>373311</v>
      </c>
      <c r="E18" s="959">
        <v>0</v>
      </c>
      <c r="F18" s="946">
        <f>SUM(D18-E18)</f>
        <v>373311</v>
      </c>
      <c r="G18" s="946">
        <v>5912523</v>
      </c>
      <c r="H18" s="946">
        <v>196231</v>
      </c>
      <c r="I18" s="946">
        <v>9166</v>
      </c>
      <c r="J18" s="946">
        <v>144806</v>
      </c>
      <c r="K18" s="946">
        <v>3350299</v>
      </c>
      <c r="L18" s="946">
        <v>10337</v>
      </c>
      <c r="M18" s="946">
        <v>139201</v>
      </c>
      <c r="N18" s="946">
        <v>196546</v>
      </c>
      <c r="O18" s="947">
        <v>86984</v>
      </c>
      <c r="P18" s="946">
        <v>2350996</v>
      </c>
      <c r="Q18" s="946">
        <v>0</v>
      </c>
      <c r="R18" s="946">
        <v>1177563</v>
      </c>
      <c r="S18" s="946">
        <v>459010</v>
      </c>
      <c r="T18" s="946">
        <v>118512</v>
      </c>
      <c r="U18" s="946">
        <v>263120</v>
      </c>
      <c r="V18" s="948">
        <v>535457</v>
      </c>
      <c r="W18" s="948">
        <v>1453571</v>
      </c>
      <c r="X18" s="948">
        <v>1948600</v>
      </c>
      <c r="Y18" s="948">
        <v>220248</v>
      </c>
      <c r="Z18" s="948">
        <v>2748812</v>
      </c>
      <c r="AA18" s="948">
        <v>2960932</v>
      </c>
      <c r="AB18" s="948">
        <v>2134100</v>
      </c>
      <c r="AC18" s="948">
        <v>329556</v>
      </c>
      <c r="AD18" s="948">
        <v>1254942</v>
      </c>
      <c r="AE18" s="948">
        <v>538107</v>
      </c>
      <c r="AF18" s="948">
        <v>2982237</v>
      </c>
      <c r="AG18" s="948">
        <v>690701</v>
      </c>
      <c r="AH18" s="948">
        <v>3115350</v>
      </c>
      <c r="AI18" s="948">
        <v>93353</v>
      </c>
      <c r="AJ18" s="948">
        <v>911273</v>
      </c>
      <c r="AK18" s="948">
        <v>0</v>
      </c>
      <c r="AL18" s="949" t="s">
        <v>1616</v>
      </c>
    </row>
    <row r="19" spans="1:38" s="711" customFormat="1" ht="12.75" customHeight="1">
      <c r="A19" s="92" t="s">
        <v>1388</v>
      </c>
      <c r="B19" s="941">
        <v>18670544</v>
      </c>
      <c r="C19" s="946">
        <v>17878976</v>
      </c>
      <c r="D19" s="946">
        <f>SUM(B19-C19)</f>
        <v>791568</v>
      </c>
      <c r="E19" s="959">
        <v>48</v>
      </c>
      <c r="F19" s="946">
        <f>SUM(D19-E19)</f>
        <v>791520</v>
      </c>
      <c r="G19" s="946">
        <v>8034189</v>
      </c>
      <c r="H19" s="946">
        <v>198503</v>
      </c>
      <c r="I19" s="946">
        <v>6389</v>
      </c>
      <c r="J19" s="946">
        <v>125590</v>
      </c>
      <c r="K19" s="946">
        <v>2651286</v>
      </c>
      <c r="L19" s="946">
        <v>11849</v>
      </c>
      <c r="M19" s="946">
        <v>243513</v>
      </c>
      <c r="N19" s="946">
        <v>236861</v>
      </c>
      <c r="O19" s="947">
        <v>223708</v>
      </c>
      <c r="P19" s="946">
        <v>2654370</v>
      </c>
      <c r="Q19" s="946">
        <v>0</v>
      </c>
      <c r="R19" s="946">
        <v>771377</v>
      </c>
      <c r="S19" s="946">
        <v>115859</v>
      </c>
      <c r="T19" s="946">
        <v>15016</v>
      </c>
      <c r="U19" s="946">
        <v>0</v>
      </c>
      <c r="V19" s="948">
        <v>393776</v>
      </c>
      <c r="W19" s="948">
        <v>680258</v>
      </c>
      <c r="X19" s="948">
        <v>2308000</v>
      </c>
      <c r="Y19" s="948">
        <v>265271</v>
      </c>
      <c r="Z19" s="948">
        <v>2074400</v>
      </c>
      <c r="AA19" s="948">
        <v>3118255</v>
      </c>
      <c r="AB19" s="948">
        <v>1697301</v>
      </c>
      <c r="AC19" s="948">
        <v>453955</v>
      </c>
      <c r="AD19" s="948">
        <v>886733</v>
      </c>
      <c r="AE19" s="948">
        <v>498518</v>
      </c>
      <c r="AF19" s="948">
        <v>2557854</v>
      </c>
      <c r="AG19" s="948">
        <v>635342</v>
      </c>
      <c r="AH19" s="948">
        <v>4607261</v>
      </c>
      <c r="AI19" s="948">
        <v>18885</v>
      </c>
      <c r="AJ19" s="948">
        <v>1018823</v>
      </c>
      <c r="AK19" s="948">
        <v>46378</v>
      </c>
      <c r="AL19" s="949" t="s">
        <v>1616</v>
      </c>
    </row>
    <row r="20" spans="1:38" s="711" customFormat="1" ht="12.75" customHeight="1">
      <c r="A20" s="92"/>
      <c r="B20" s="941"/>
      <c r="C20" s="946"/>
      <c r="D20" s="946"/>
      <c r="E20" s="946"/>
      <c r="F20" s="946"/>
      <c r="G20" s="946"/>
      <c r="H20" s="946"/>
      <c r="I20" s="946"/>
      <c r="J20" s="946"/>
      <c r="K20" s="946"/>
      <c r="L20" s="946"/>
      <c r="M20" s="946"/>
      <c r="N20" s="946"/>
      <c r="O20" s="946"/>
      <c r="P20" s="947"/>
      <c r="Q20" s="946"/>
      <c r="R20" s="946"/>
      <c r="S20" s="946"/>
      <c r="T20" s="946"/>
      <c r="U20" s="946"/>
      <c r="V20" s="948"/>
      <c r="W20" s="948"/>
      <c r="X20" s="948"/>
      <c r="Y20" s="948"/>
      <c r="Z20" s="948"/>
      <c r="AA20" s="948"/>
      <c r="AB20" s="948"/>
      <c r="AC20" s="948"/>
      <c r="AD20" s="948"/>
      <c r="AE20" s="948"/>
      <c r="AF20" s="948"/>
      <c r="AG20" s="948"/>
      <c r="AH20" s="948"/>
      <c r="AI20" s="948"/>
      <c r="AJ20" s="948"/>
      <c r="AK20" s="948"/>
      <c r="AL20" s="949"/>
    </row>
    <row r="21" spans="1:38" s="711" customFormat="1" ht="12.75" customHeight="1">
      <c r="A21" s="92" t="s">
        <v>1390</v>
      </c>
      <c r="B21" s="941">
        <v>8718482</v>
      </c>
      <c r="C21" s="946">
        <v>8357891</v>
      </c>
      <c r="D21" s="946">
        <f>SUM(B21-C21)</f>
        <v>360591</v>
      </c>
      <c r="E21" s="959">
        <v>1099</v>
      </c>
      <c r="F21" s="946">
        <f>SUM(D21-E21)</f>
        <v>359492</v>
      </c>
      <c r="G21" s="946">
        <v>2303090</v>
      </c>
      <c r="H21" s="946">
        <v>79434</v>
      </c>
      <c r="I21" s="946">
        <v>0</v>
      </c>
      <c r="J21" s="946">
        <v>52293</v>
      </c>
      <c r="K21" s="946">
        <v>1926150</v>
      </c>
      <c r="L21" s="946">
        <v>3694</v>
      </c>
      <c r="M21" s="946">
        <v>42148</v>
      </c>
      <c r="N21" s="946">
        <v>122014</v>
      </c>
      <c r="O21" s="946">
        <v>27500</v>
      </c>
      <c r="P21" s="946">
        <v>1361649</v>
      </c>
      <c r="Q21" s="946">
        <v>0</v>
      </c>
      <c r="R21" s="478">
        <v>834678</v>
      </c>
      <c r="S21" s="946">
        <v>60111</v>
      </c>
      <c r="T21" s="946">
        <v>32452</v>
      </c>
      <c r="U21" s="946">
        <v>350000</v>
      </c>
      <c r="V21" s="948">
        <v>294374</v>
      </c>
      <c r="W21" s="948">
        <v>172295</v>
      </c>
      <c r="X21" s="948">
        <v>1056600</v>
      </c>
      <c r="Y21" s="948">
        <v>151525</v>
      </c>
      <c r="Z21" s="948">
        <v>920114</v>
      </c>
      <c r="AA21" s="948">
        <v>1519136</v>
      </c>
      <c r="AB21" s="948">
        <v>503174</v>
      </c>
      <c r="AC21" s="948">
        <v>66139</v>
      </c>
      <c r="AD21" s="948">
        <v>827950</v>
      </c>
      <c r="AE21" s="948">
        <v>164403</v>
      </c>
      <c r="AF21" s="948">
        <v>1077252</v>
      </c>
      <c r="AG21" s="948">
        <v>267147</v>
      </c>
      <c r="AH21" s="948">
        <v>2296337</v>
      </c>
      <c r="AI21" s="948">
        <v>96916</v>
      </c>
      <c r="AJ21" s="948">
        <v>467798</v>
      </c>
      <c r="AK21" s="948">
        <v>0</v>
      </c>
      <c r="AL21" s="949" t="s">
        <v>1616</v>
      </c>
    </row>
    <row r="22" spans="1:38" s="711" customFormat="1" ht="12.75" customHeight="1">
      <c r="A22" s="92" t="s">
        <v>1392</v>
      </c>
      <c r="B22" s="941">
        <v>6937252</v>
      </c>
      <c r="C22" s="946">
        <v>6766224</v>
      </c>
      <c r="D22" s="946">
        <f>SUM(B22-C22)</f>
        <v>171028</v>
      </c>
      <c r="E22" s="959">
        <v>0</v>
      </c>
      <c r="F22" s="946">
        <f>SUM(D22-E22)</f>
        <v>171028</v>
      </c>
      <c r="G22" s="946">
        <v>2102837</v>
      </c>
      <c r="H22" s="946">
        <v>67920</v>
      </c>
      <c r="I22" s="946">
        <v>0</v>
      </c>
      <c r="J22" s="946">
        <v>48023</v>
      </c>
      <c r="K22" s="946">
        <v>1900740</v>
      </c>
      <c r="L22" s="946">
        <v>3696</v>
      </c>
      <c r="M22" s="946">
        <v>38911</v>
      </c>
      <c r="N22" s="946">
        <v>119983</v>
      </c>
      <c r="O22" s="946">
        <v>16448</v>
      </c>
      <c r="P22" s="946">
        <v>888921</v>
      </c>
      <c r="Q22" s="946">
        <v>0</v>
      </c>
      <c r="R22" s="478">
        <v>655940</v>
      </c>
      <c r="S22" s="946">
        <v>30681</v>
      </c>
      <c r="T22" s="946">
        <v>4100</v>
      </c>
      <c r="U22" s="946">
        <v>58422</v>
      </c>
      <c r="V22" s="948">
        <v>61587</v>
      </c>
      <c r="W22" s="948">
        <v>198143</v>
      </c>
      <c r="X22" s="948">
        <v>740900</v>
      </c>
      <c r="Y22" s="948">
        <v>151671</v>
      </c>
      <c r="Z22" s="948">
        <v>1033036</v>
      </c>
      <c r="AA22" s="948">
        <v>1145072</v>
      </c>
      <c r="AB22" s="948">
        <v>460802</v>
      </c>
      <c r="AC22" s="948">
        <v>20541</v>
      </c>
      <c r="AD22" s="948">
        <v>772200</v>
      </c>
      <c r="AE22" s="948">
        <v>140498</v>
      </c>
      <c r="AF22" s="948">
        <v>1016321</v>
      </c>
      <c r="AG22" s="948">
        <v>246548</v>
      </c>
      <c r="AH22" s="948">
        <v>1205396</v>
      </c>
      <c r="AI22" s="948">
        <v>22622</v>
      </c>
      <c r="AJ22" s="948">
        <v>551517</v>
      </c>
      <c r="AK22" s="948">
        <v>0</v>
      </c>
      <c r="AL22" s="949" t="s">
        <v>1616</v>
      </c>
    </row>
    <row r="23" spans="1:38" s="711" customFormat="1" ht="12.75" customHeight="1">
      <c r="A23" s="92" t="s">
        <v>1394</v>
      </c>
      <c r="B23" s="941">
        <v>7757927</v>
      </c>
      <c r="C23" s="946">
        <v>7752085</v>
      </c>
      <c r="D23" s="946">
        <f>SUM(B23-C23)</f>
        <v>5842</v>
      </c>
      <c r="E23" s="959">
        <v>30</v>
      </c>
      <c r="F23" s="946">
        <f>SUM(D23-E23)</f>
        <v>5812</v>
      </c>
      <c r="G23" s="946">
        <v>1798247</v>
      </c>
      <c r="H23" s="946">
        <v>78645</v>
      </c>
      <c r="I23" s="946">
        <v>10124</v>
      </c>
      <c r="J23" s="946">
        <v>52808</v>
      </c>
      <c r="K23" s="946">
        <v>1756780</v>
      </c>
      <c r="L23" s="946">
        <v>3280</v>
      </c>
      <c r="M23" s="946">
        <v>5747</v>
      </c>
      <c r="N23" s="946">
        <v>140717</v>
      </c>
      <c r="O23" s="946">
        <v>19036</v>
      </c>
      <c r="P23" s="946">
        <v>1145972</v>
      </c>
      <c r="Q23" s="946">
        <v>0</v>
      </c>
      <c r="R23" s="478">
        <v>515845</v>
      </c>
      <c r="S23" s="946">
        <v>99390</v>
      </c>
      <c r="T23" s="946">
        <v>3180</v>
      </c>
      <c r="U23" s="946">
        <v>156930</v>
      </c>
      <c r="V23" s="948">
        <v>63575</v>
      </c>
      <c r="W23" s="948">
        <v>1254551</v>
      </c>
      <c r="X23" s="948">
        <v>653100</v>
      </c>
      <c r="Y23" s="948">
        <v>164346</v>
      </c>
      <c r="Z23" s="948">
        <v>964508</v>
      </c>
      <c r="AA23" s="948">
        <v>1337021</v>
      </c>
      <c r="AB23" s="948">
        <v>693608</v>
      </c>
      <c r="AC23" s="948">
        <v>48275</v>
      </c>
      <c r="AD23" s="948">
        <v>555889</v>
      </c>
      <c r="AE23" s="948">
        <v>436793</v>
      </c>
      <c r="AF23" s="948">
        <v>1539409</v>
      </c>
      <c r="AG23" s="948">
        <v>414286</v>
      </c>
      <c r="AH23" s="948">
        <v>1148431</v>
      </c>
      <c r="AI23" s="948">
        <v>55117</v>
      </c>
      <c r="AJ23" s="948">
        <v>394394</v>
      </c>
      <c r="AK23" s="948">
        <v>8</v>
      </c>
      <c r="AL23" s="949" t="s">
        <v>1616</v>
      </c>
    </row>
    <row r="24" spans="1:38" s="711" customFormat="1" ht="13.5" customHeight="1">
      <c r="A24" s="92" t="s">
        <v>1395</v>
      </c>
      <c r="B24" s="941">
        <v>6733870</v>
      </c>
      <c r="C24" s="946">
        <v>6675885</v>
      </c>
      <c r="D24" s="946">
        <f>SUM(B24-C24)</f>
        <v>57985</v>
      </c>
      <c r="E24" s="959">
        <v>0</v>
      </c>
      <c r="F24" s="946">
        <f>SUM(D24-E24)</f>
        <v>57985</v>
      </c>
      <c r="G24" s="946">
        <v>1330221</v>
      </c>
      <c r="H24" s="946">
        <v>57229</v>
      </c>
      <c r="I24" s="946">
        <v>0</v>
      </c>
      <c r="J24" s="946">
        <v>38461</v>
      </c>
      <c r="K24" s="946">
        <v>1920272</v>
      </c>
      <c r="L24" s="946">
        <v>2248</v>
      </c>
      <c r="M24" s="946">
        <v>48555</v>
      </c>
      <c r="N24" s="946">
        <v>111781</v>
      </c>
      <c r="O24" s="946">
        <v>17270</v>
      </c>
      <c r="P24" s="946">
        <v>729138</v>
      </c>
      <c r="Q24" s="946">
        <v>1312</v>
      </c>
      <c r="R24" s="947">
        <v>515367</v>
      </c>
      <c r="S24" s="946">
        <v>16415</v>
      </c>
      <c r="T24" s="946">
        <v>19324</v>
      </c>
      <c r="U24" s="946">
        <v>135400</v>
      </c>
      <c r="V24" s="948">
        <v>153547</v>
      </c>
      <c r="W24" s="948">
        <v>194030</v>
      </c>
      <c r="X24" s="948">
        <v>1443300</v>
      </c>
      <c r="Y24" s="948">
        <v>127156</v>
      </c>
      <c r="Z24" s="948">
        <v>2108603</v>
      </c>
      <c r="AA24" s="948">
        <v>880511</v>
      </c>
      <c r="AB24" s="948">
        <v>251418</v>
      </c>
      <c r="AC24" s="948">
        <v>61790</v>
      </c>
      <c r="AD24" s="948">
        <v>692383</v>
      </c>
      <c r="AE24" s="948">
        <v>198096</v>
      </c>
      <c r="AF24" s="948">
        <v>877175</v>
      </c>
      <c r="AG24" s="948">
        <v>310997</v>
      </c>
      <c r="AH24" s="948">
        <v>488712</v>
      </c>
      <c r="AI24" s="948">
        <v>130918</v>
      </c>
      <c r="AJ24" s="948">
        <v>548126</v>
      </c>
      <c r="AK24" s="948">
        <v>0</v>
      </c>
      <c r="AL24" s="949" t="s">
        <v>1616</v>
      </c>
    </row>
    <row r="25" spans="1:38" s="711" customFormat="1" ht="13.5" customHeight="1">
      <c r="A25" s="92"/>
      <c r="B25" s="941"/>
      <c r="C25" s="946"/>
      <c r="D25" s="946"/>
      <c r="E25" s="946"/>
      <c r="F25" s="946"/>
      <c r="G25" s="946"/>
      <c r="H25" s="946"/>
      <c r="I25" s="946"/>
      <c r="J25" s="946"/>
      <c r="K25" s="946"/>
      <c r="L25" s="946"/>
      <c r="M25" s="946"/>
      <c r="N25" s="946"/>
      <c r="O25" s="946"/>
      <c r="P25" s="947"/>
      <c r="Q25" s="946"/>
      <c r="R25" s="946"/>
      <c r="S25" s="946"/>
      <c r="T25" s="946"/>
      <c r="U25" s="946"/>
      <c r="V25" s="948"/>
      <c r="W25" s="948"/>
      <c r="X25" s="948"/>
      <c r="Y25" s="948"/>
      <c r="Z25" s="948"/>
      <c r="AA25" s="948"/>
      <c r="AB25" s="948"/>
      <c r="AC25" s="948"/>
      <c r="AD25" s="948"/>
      <c r="AE25" s="948"/>
      <c r="AF25" s="948"/>
      <c r="AG25" s="948"/>
      <c r="AH25" s="948"/>
      <c r="AI25" s="948"/>
      <c r="AJ25" s="948"/>
      <c r="AK25" s="948"/>
      <c r="AL25" s="949"/>
    </row>
    <row r="26" spans="1:38" s="711" customFormat="1" ht="12.75" customHeight="1">
      <c r="A26" s="92" t="s">
        <v>1398</v>
      </c>
      <c r="B26" s="941">
        <v>8549153</v>
      </c>
      <c r="C26" s="946">
        <v>8401957</v>
      </c>
      <c r="D26" s="946">
        <f>SUM(B26-C26)</f>
        <v>147196</v>
      </c>
      <c r="E26" s="959">
        <v>0</v>
      </c>
      <c r="F26" s="946">
        <f>SUM(D26-E26)</f>
        <v>147196</v>
      </c>
      <c r="G26" s="946">
        <v>1854029</v>
      </c>
      <c r="H26" s="946">
        <v>99296</v>
      </c>
      <c r="I26" s="946">
        <v>0</v>
      </c>
      <c r="J26" s="946">
        <v>79876</v>
      </c>
      <c r="K26" s="946">
        <v>1949755</v>
      </c>
      <c r="L26" s="946">
        <v>2709</v>
      </c>
      <c r="M26" s="946">
        <v>14617</v>
      </c>
      <c r="N26" s="946">
        <v>139203</v>
      </c>
      <c r="O26" s="946">
        <v>14743</v>
      </c>
      <c r="P26" s="946">
        <v>1761806</v>
      </c>
      <c r="Q26" s="478">
        <v>0</v>
      </c>
      <c r="R26" s="946">
        <v>264793</v>
      </c>
      <c r="S26" s="946">
        <v>457736</v>
      </c>
      <c r="T26" s="946">
        <v>5317</v>
      </c>
      <c r="U26" s="946">
        <v>0</v>
      </c>
      <c r="V26" s="948">
        <v>54479</v>
      </c>
      <c r="W26" s="948">
        <v>391194</v>
      </c>
      <c r="X26" s="948">
        <v>1459600</v>
      </c>
      <c r="Y26" s="948">
        <v>120769</v>
      </c>
      <c r="Z26" s="948">
        <v>820822</v>
      </c>
      <c r="AA26" s="948">
        <v>1200753</v>
      </c>
      <c r="AB26" s="948">
        <v>568949</v>
      </c>
      <c r="AC26" s="948">
        <v>44254</v>
      </c>
      <c r="AD26" s="948">
        <v>479606</v>
      </c>
      <c r="AE26" s="948">
        <v>287790</v>
      </c>
      <c r="AF26" s="948">
        <v>1701612</v>
      </c>
      <c r="AG26" s="948">
        <v>252078</v>
      </c>
      <c r="AH26" s="948">
        <v>2428988</v>
      </c>
      <c r="AI26" s="948">
        <v>14587</v>
      </c>
      <c r="AJ26" s="948">
        <v>481749</v>
      </c>
      <c r="AK26" s="948">
        <v>0</v>
      </c>
      <c r="AL26" s="949" t="s">
        <v>1616</v>
      </c>
    </row>
    <row r="27" spans="1:38" s="711" customFormat="1" ht="12.75" customHeight="1">
      <c r="A27" s="92" t="s">
        <v>1400</v>
      </c>
      <c r="B27" s="941">
        <v>10254613</v>
      </c>
      <c r="C27" s="946">
        <v>10077712</v>
      </c>
      <c r="D27" s="946">
        <f>SUM(B27-C27)</f>
        <v>176901</v>
      </c>
      <c r="E27" s="959">
        <v>0</v>
      </c>
      <c r="F27" s="946">
        <f>SUM(D27-E27)</f>
        <v>176901</v>
      </c>
      <c r="G27" s="946">
        <v>3361675</v>
      </c>
      <c r="H27" s="946">
        <v>99361</v>
      </c>
      <c r="I27" s="946">
        <v>10248</v>
      </c>
      <c r="J27" s="946">
        <v>66126</v>
      </c>
      <c r="K27" s="946">
        <v>1797959</v>
      </c>
      <c r="L27" s="946">
        <v>5964</v>
      </c>
      <c r="M27" s="946">
        <v>4664</v>
      </c>
      <c r="N27" s="946">
        <v>153440</v>
      </c>
      <c r="O27" s="946">
        <v>24042</v>
      </c>
      <c r="P27" s="946">
        <v>1805586</v>
      </c>
      <c r="Q27" s="478">
        <v>0</v>
      </c>
      <c r="R27" s="946">
        <v>625684</v>
      </c>
      <c r="S27" s="946">
        <v>82292</v>
      </c>
      <c r="T27" s="946">
        <v>21889</v>
      </c>
      <c r="U27" s="946">
        <v>80000</v>
      </c>
      <c r="V27" s="948">
        <v>273201</v>
      </c>
      <c r="W27" s="948">
        <v>338082</v>
      </c>
      <c r="X27" s="948">
        <v>1504400</v>
      </c>
      <c r="Y27" s="948">
        <v>156572</v>
      </c>
      <c r="Z27" s="948">
        <v>1618986</v>
      </c>
      <c r="AA27" s="948">
        <v>1143028</v>
      </c>
      <c r="AB27" s="948">
        <v>410736</v>
      </c>
      <c r="AC27" s="948">
        <v>6045</v>
      </c>
      <c r="AD27" s="948">
        <v>736660</v>
      </c>
      <c r="AE27" s="948">
        <v>102769</v>
      </c>
      <c r="AF27" s="948">
        <v>2293991</v>
      </c>
      <c r="AG27" s="948">
        <v>284148</v>
      </c>
      <c r="AH27" s="948">
        <v>2624409</v>
      </c>
      <c r="AI27" s="948">
        <v>43017</v>
      </c>
      <c r="AJ27" s="948">
        <v>657351</v>
      </c>
      <c r="AK27" s="948">
        <v>0</v>
      </c>
      <c r="AL27" s="949" t="s">
        <v>1616</v>
      </c>
    </row>
    <row r="28" spans="1:38" s="711" customFormat="1" ht="12.75" customHeight="1">
      <c r="A28" s="92" t="s">
        <v>1402</v>
      </c>
      <c r="B28" s="941">
        <v>7827046</v>
      </c>
      <c r="C28" s="946">
        <v>7252898</v>
      </c>
      <c r="D28" s="946">
        <f>SUM(B28-C28)</f>
        <v>574148</v>
      </c>
      <c r="E28" s="959">
        <v>0</v>
      </c>
      <c r="F28" s="946">
        <f>SUM(D28-E28)</f>
        <v>574148</v>
      </c>
      <c r="G28" s="946">
        <v>2206932</v>
      </c>
      <c r="H28" s="946">
        <v>112349</v>
      </c>
      <c r="I28" s="946">
        <v>0</v>
      </c>
      <c r="J28" s="946">
        <v>61014</v>
      </c>
      <c r="K28" s="946">
        <v>1878304</v>
      </c>
      <c r="L28" s="946">
        <v>3801</v>
      </c>
      <c r="M28" s="946">
        <v>68129</v>
      </c>
      <c r="N28" s="946">
        <v>119953</v>
      </c>
      <c r="O28" s="946">
        <v>17025</v>
      </c>
      <c r="P28" s="946">
        <v>1059587</v>
      </c>
      <c r="Q28" s="478">
        <v>42153</v>
      </c>
      <c r="R28" s="946">
        <v>819198</v>
      </c>
      <c r="S28" s="946">
        <v>70467</v>
      </c>
      <c r="T28" s="946">
        <v>5297</v>
      </c>
      <c r="U28" s="946">
        <v>0</v>
      </c>
      <c r="V28" s="948">
        <v>405229</v>
      </c>
      <c r="W28" s="948">
        <v>395808</v>
      </c>
      <c r="X28" s="948">
        <v>561800</v>
      </c>
      <c r="Y28" s="948">
        <v>144676</v>
      </c>
      <c r="Z28" s="948">
        <v>1047610</v>
      </c>
      <c r="AA28" s="948">
        <v>909768</v>
      </c>
      <c r="AB28" s="948">
        <v>437957</v>
      </c>
      <c r="AC28" s="948">
        <v>68627</v>
      </c>
      <c r="AD28" s="948">
        <v>866862</v>
      </c>
      <c r="AE28" s="948">
        <v>108347</v>
      </c>
      <c r="AF28" s="948">
        <v>1229806</v>
      </c>
      <c r="AG28" s="948">
        <v>277026</v>
      </c>
      <c r="AH28" s="948">
        <v>1518047</v>
      </c>
      <c r="AI28" s="948">
        <v>176111</v>
      </c>
      <c r="AJ28" s="948">
        <v>468061</v>
      </c>
      <c r="AK28" s="948">
        <v>0</v>
      </c>
      <c r="AL28" s="949" t="s">
        <v>1616</v>
      </c>
    </row>
    <row r="29" spans="1:38" s="711" customFormat="1" ht="12.75" customHeight="1">
      <c r="A29" s="92" t="s">
        <v>1404</v>
      </c>
      <c r="B29" s="941">
        <v>6494704</v>
      </c>
      <c r="C29" s="946">
        <v>6297058</v>
      </c>
      <c r="D29" s="946">
        <f>SUM(B29-C29)</f>
        <v>197646</v>
      </c>
      <c r="E29" s="959">
        <v>9046</v>
      </c>
      <c r="F29" s="946">
        <f>SUM(D29-E29)</f>
        <v>188600</v>
      </c>
      <c r="G29" s="946">
        <v>805769</v>
      </c>
      <c r="H29" s="946">
        <v>77462</v>
      </c>
      <c r="I29" s="946">
        <v>0</v>
      </c>
      <c r="J29" s="946">
        <v>51999</v>
      </c>
      <c r="K29" s="946">
        <v>2385599</v>
      </c>
      <c r="L29" s="946">
        <v>2040</v>
      </c>
      <c r="M29" s="946">
        <v>270985</v>
      </c>
      <c r="N29" s="946">
        <v>112497</v>
      </c>
      <c r="O29" s="946">
        <v>22362</v>
      </c>
      <c r="P29" s="946">
        <v>931015</v>
      </c>
      <c r="Q29" s="478">
        <v>0</v>
      </c>
      <c r="R29" s="946">
        <v>791044</v>
      </c>
      <c r="S29" s="946">
        <v>48988</v>
      </c>
      <c r="T29" s="946">
        <v>31027</v>
      </c>
      <c r="U29" s="946">
        <v>6534</v>
      </c>
      <c r="V29" s="948">
        <v>141538</v>
      </c>
      <c r="W29" s="948">
        <v>105845</v>
      </c>
      <c r="X29" s="948">
        <v>710000</v>
      </c>
      <c r="Y29" s="948">
        <v>102265</v>
      </c>
      <c r="Z29" s="948">
        <v>709362</v>
      </c>
      <c r="AA29" s="948">
        <v>1323056</v>
      </c>
      <c r="AB29" s="948">
        <v>484102</v>
      </c>
      <c r="AC29" s="948">
        <v>11329</v>
      </c>
      <c r="AD29" s="948">
        <v>968364</v>
      </c>
      <c r="AE29" s="948">
        <v>207862</v>
      </c>
      <c r="AF29" s="948">
        <v>809463</v>
      </c>
      <c r="AG29" s="948">
        <v>258102</v>
      </c>
      <c r="AH29" s="948">
        <v>751408</v>
      </c>
      <c r="AI29" s="948">
        <v>235894</v>
      </c>
      <c r="AJ29" s="948">
        <v>435851</v>
      </c>
      <c r="AK29" s="948">
        <v>0</v>
      </c>
      <c r="AL29" s="949" t="s">
        <v>1616</v>
      </c>
    </row>
    <row r="30" spans="1:38" s="711" customFormat="1" ht="12.75" customHeight="1">
      <c r="A30" s="92" t="s">
        <v>1406</v>
      </c>
      <c r="B30" s="941">
        <v>7111382</v>
      </c>
      <c r="C30" s="946">
        <v>6927468</v>
      </c>
      <c r="D30" s="946">
        <f>SUM(B30-C30)</f>
        <v>183914</v>
      </c>
      <c r="E30" s="959">
        <v>0</v>
      </c>
      <c r="F30" s="946">
        <f>SUM(D30-E30)</f>
        <v>183914</v>
      </c>
      <c r="G30" s="946">
        <v>1616442</v>
      </c>
      <c r="H30" s="946">
        <v>85249</v>
      </c>
      <c r="I30" s="946">
        <v>0</v>
      </c>
      <c r="J30" s="946">
        <v>61969</v>
      </c>
      <c r="K30" s="946">
        <v>2206336</v>
      </c>
      <c r="L30" s="946">
        <v>3870</v>
      </c>
      <c r="M30" s="946">
        <v>57253</v>
      </c>
      <c r="N30" s="946">
        <v>98891</v>
      </c>
      <c r="O30" s="946">
        <v>16813</v>
      </c>
      <c r="P30" s="946">
        <v>884454</v>
      </c>
      <c r="Q30" s="478">
        <v>0</v>
      </c>
      <c r="R30" s="946">
        <v>461440</v>
      </c>
      <c r="S30" s="946">
        <v>45891</v>
      </c>
      <c r="T30" s="946">
        <v>521</v>
      </c>
      <c r="U30" s="946">
        <v>149480</v>
      </c>
      <c r="V30" s="948">
        <v>64853</v>
      </c>
      <c r="W30" s="948">
        <v>294720</v>
      </c>
      <c r="X30" s="948">
        <v>1063200</v>
      </c>
      <c r="Y30" s="948">
        <v>126782</v>
      </c>
      <c r="Z30" s="948">
        <v>1498616</v>
      </c>
      <c r="AA30" s="948">
        <v>1127331</v>
      </c>
      <c r="AB30" s="948">
        <v>714176</v>
      </c>
      <c r="AC30" s="948">
        <v>20729</v>
      </c>
      <c r="AD30" s="948">
        <v>580859</v>
      </c>
      <c r="AE30" s="948">
        <v>156834</v>
      </c>
      <c r="AF30" s="948">
        <v>786158</v>
      </c>
      <c r="AG30" s="948">
        <v>236341</v>
      </c>
      <c r="AH30" s="948">
        <v>1150480</v>
      </c>
      <c r="AI30" s="948">
        <v>62936</v>
      </c>
      <c r="AJ30" s="948">
        <v>466226</v>
      </c>
      <c r="AK30" s="948">
        <v>0</v>
      </c>
      <c r="AL30" s="949" t="s">
        <v>1616</v>
      </c>
    </row>
    <row r="31" spans="1:38" s="711" customFormat="1" ht="12.75" customHeight="1">
      <c r="A31" s="92"/>
      <c r="B31" s="941"/>
      <c r="C31" s="946"/>
      <c r="D31" s="946"/>
      <c r="E31" s="946"/>
      <c r="F31" s="946"/>
      <c r="G31" s="946"/>
      <c r="H31" s="946"/>
      <c r="I31" s="946"/>
      <c r="J31" s="946"/>
      <c r="K31" s="946"/>
      <c r="L31" s="946"/>
      <c r="M31" s="946"/>
      <c r="N31" s="946"/>
      <c r="O31" s="946"/>
      <c r="P31" s="947"/>
      <c r="Q31" s="946"/>
      <c r="R31" s="946"/>
      <c r="S31" s="946"/>
      <c r="T31" s="946"/>
      <c r="U31" s="946"/>
      <c r="V31" s="948"/>
      <c r="W31" s="948"/>
      <c r="X31" s="948"/>
      <c r="Y31" s="948"/>
      <c r="Z31" s="948"/>
      <c r="AA31" s="948"/>
      <c r="AB31" s="948"/>
      <c r="AC31" s="948"/>
      <c r="AD31" s="948"/>
      <c r="AE31" s="948"/>
      <c r="AF31" s="948"/>
      <c r="AG31" s="948"/>
      <c r="AH31" s="948"/>
      <c r="AI31" s="948"/>
      <c r="AJ31" s="948"/>
      <c r="AK31" s="948"/>
      <c r="AL31" s="949"/>
    </row>
    <row r="32" spans="1:38" s="711" customFormat="1" ht="12.75" customHeight="1">
      <c r="A32" s="92" t="s">
        <v>1408</v>
      </c>
      <c r="B32" s="941">
        <v>5248453</v>
      </c>
      <c r="C32" s="946">
        <v>5056922</v>
      </c>
      <c r="D32" s="946">
        <f aca="true" t="shared" si="4" ref="D32:D38">SUM(B32-C32)</f>
        <v>191531</v>
      </c>
      <c r="E32" s="959">
        <v>123127</v>
      </c>
      <c r="F32" s="946">
        <f aca="true" t="shared" si="5" ref="F32:F38">SUM(D32-E32)</f>
        <v>68404</v>
      </c>
      <c r="G32" s="946">
        <v>491960</v>
      </c>
      <c r="H32" s="946">
        <v>30347</v>
      </c>
      <c r="I32" s="946">
        <v>0</v>
      </c>
      <c r="J32" s="946">
        <v>20386</v>
      </c>
      <c r="K32" s="946">
        <v>991476</v>
      </c>
      <c r="L32" s="946">
        <v>1021</v>
      </c>
      <c r="M32" s="946">
        <v>25121</v>
      </c>
      <c r="N32" s="946">
        <v>18869</v>
      </c>
      <c r="O32" s="946">
        <v>6729</v>
      </c>
      <c r="P32" s="946">
        <v>401280</v>
      </c>
      <c r="Q32" s="478">
        <v>0</v>
      </c>
      <c r="R32" s="946">
        <v>234906</v>
      </c>
      <c r="S32" s="946">
        <v>1639591</v>
      </c>
      <c r="T32" s="946">
        <v>3896</v>
      </c>
      <c r="U32" s="946">
        <v>200000</v>
      </c>
      <c r="V32" s="948">
        <v>108505</v>
      </c>
      <c r="W32" s="948">
        <v>79066</v>
      </c>
      <c r="X32" s="948">
        <v>995300</v>
      </c>
      <c r="Y32" s="948">
        <v>65563</v>
      </c>
      <c r="Z32" s="948">
        <v>2014122</v>
      </c>
      <c r="AA32" s="948">
        <v>265639</v>
      </c>
      <c r="AB32" s="948">
        <v>110777</v>
      </c>
      <c r="AC32" s="948">
        <v>2781</v>
      </c>
      <c r="AD32" s="948">
        <v>287168</v>
      </c>
      <c r="AE32" s="948">
        <v>74472</v>
      </c>
      <c r="AF32" s="948">
        <v>666040</v>
      </c>
      <c r="AG32" s="948">
        <v>67852</v>
      </c>
      <c r="AH32" s="948">
        <v>1159679</v>
      </c>
      <c r="AI32" s="948">
        <v>55650</v>
      </c>
      <c r="AJ32" s="948">
        <v>287179</v>
      </c>
      <c r="AK32" s="948">
        <v>0</v>
      </c>
      <c r="AL32" s="949" t="s">
        <v>1616</v>
      </c>
    </row>
    <row r="33" spans="1:38" s="711" customFormat="1" ht="12.75" customHeight="1">
      <c r="A33" s="92" t="s">
        <v>1410</v>
      </c>
      <c r="B33" s="941">
        <v>2147822</v>
      </c>
      <c r="C33" s="946">
        <v>2126105</v>
      </c>
      <c r="D33" s="946">
        <f t="shared" si="4"/>
        <v>21717</v>
      </c>
      <c r="E33" s="959">
        <v>0</v>
      </c>
      <c r="F33" s="946">
        <f t="shared" si="5"/>
        <v>21717</v>
      </c>
      <c r="G33" s="946">
        <v>383302</v>
      </c>
      <c r="H33" s="946">
        <v>19537</v>
      </c>
      <c r="I33" s="946">
        <v>0</v>
      </c>
      <c r="J33" s="946">
        <v>13327</v>
      </c>
      <c r="K33" s="946">
        <v>733395</v>
      </c>
      <c r="L33" s="946">
        <v>503</v>
      </c>
      <c r="M33" s="946">
        <v>11691</v>
      </c>
      <c r="N33" s="946">
        <v>33959</v>
      </c>
      <c r="O33" s="946">
        <v>5283</v>
      </c>
      <c r="P33" s="946">
        <v>128449</v>
      </c>
      <c r="Q33" s="478">
        <v>0</v>
      </c>
      <c r="R33" s="946">
        <v>198908</v>
      </c>
      <c r="S33" s="946">
        <v>3850</v>
      </c>
      <c r="T33" s="946">
        <v>10845</v>
      </c>
      <c r="U33" s="946">
        <v>0</v>
      </c>
      <c r="V33" s="948">
        <v>958</v>
      </c>
      <c r="W33" s="948">
        <v>23115</v>
      </c>
      <c r="X33" s="948">
        <v>580700</v>
      </c>
      <c r="Y33" s="948">
        <v>62036</v>
      </c>
      <c r="Z33" s="948">
        <v>234971</v>
      </c>
      <c r="AA33" s="948">
        <v>230359</v>
      </c>
      <c r="AB33" s="948">
        <v>109189</v>
      </c>
      <c r="AC33" s="948">
        <v>13315</v>
      </c>
      <c r="AD33" s="948">
        <v>304101</v>
      </c>
      <c r="AE33" s="948">
        <v>19464</v>
      </c>
      <c r="AF33" s="948">
        <v>371464</v>
      </c>
      <c r="AG33" s="948">
        <v>39973</v>
      </c>
      <c r="AH33" s="948">
        <v>500842</v>
      </c>
      <c r="AI33" s="948">
        <v>15941</v>
      </c>
      <c r="AJ33" s="948">
        <v>224450</v>
      </c>
      <c r="AK33" s="948">
        <v>0</v>
      </c>
      <c r="AL33" s="949" t="s">
        <v>1616</v>
      </c>
    </row>
    <row r="34" spans="1:38" s="711" customFormat="1" ht="12.75" customHeight="1">
      <c r="A34" s="92" t="s">
        <v>1412</v>
      </c>
      <c r="B34" s="941">
        <v>3637264</v>
      </c>
      <c r="C34" s="946">
        <v>3555467</v>
      </c>
      <c r="D34" s="946">
        <f t="shared" si="4"/>
        <v>81797</v>
      </c>
      <c r="E34" s="959">
        <v>0</v>
      </c>
      <c r="F34" s="946">
        <f t="shared" si="5"/>
        <v>81797</v>
      </c>
      <c r="G34" s="946">
        <v>938524</v>
      </c>
      <c r="H34" s="946">
        <v>40851</v>
      </c>
      <c r="I34" s="946">
        <v>0</v>
      </c>
      <c r="J34" s="946">
        <v>27450</v>
      </c>
      <c r="K34" s="946">
        <v>1126075</v>
      </c>
      <c r="L34" s="946">
        <v>1080</v>
      </c>
      <c r="M34" s="946">
        <v>12991</v>
      </c>
      <c r="N34" s="946">
        <v>72298</v>
      </c>
      <c r="O34" s="946">
        <v>10506</v>
      </c>
      <c r="P34" s="946">
        <v>281758</v>
      </c>
      <c r="Q34" s="478">
        <v>0</v>
      </c>
      <c r="R34" s="946">
        <v>363365</v>
      </c>
      <c r="S34" s="946">
        <v>74594</v>
      </c>
      <c r="T34" s="946">
        <v>14660</v>
      </c>
      <c r="U34" s="946">
        <v>31207</v>
      </c>
      <c r="V34" s="948">
        <v>158486</v>
      </c>
      <c r="W34" s="948">
        <v>57319</v>
      </c>
      <c r="X34" s="948">
        <v>426100</v>
      </c>
      <c r="Y34" s="948">
        <v>79536</v>
      </c>
      <c r="Z34" s="948">
        <v>476062</v>
      </c>
      <c r="AA34" s="948">
        <v>445542</v>
      </c>
      <c r="AB34" s="948">
        <v>167224</v>
      </c>
      <c r="AC34" s="948">
        <v>1464</v>
      </c>
      <c r="AD34" s="948">
        <v>462760</v>
      </c>
      <c r="AE34" s="948">
        <v>131705</v>
      </c>
      <c r="AF34" s="948">
        <v>482007</v>
      </c>
      <c r="AG34" s="948">
        <v>158886</v>
      </c>
      <c r="AH34" s="948">
        <v>743342</v>
      </c>
      <c r="AI34" s="948">
        <v>751</v>
      </c>
      <c r="AJ34" s="948">
        <v>348733</v>
      </c>
      <c r="AK34" s="948">
        <v>57455</v>
      </c>
      <c r="AL34" s="949" t="s">
        <v>1616</v>
      </c>
    </row>
    <row r="35" spans="1:38" s="711" customFormat="1" ht="12.75" customHeight="1">
      <c r="A35" s="92" t="s">
        <v>1414</v>
      </c>
      <c r="B35" s="941">
        <v>3655039</v>
      </c>
      <c r="C35" s="946">
        <v>3588758</v>
      </c>
      <c r="D35" s="946">
        <f t="shared" si="4"/>
        <v>66281</v>
      </c>
      <c r="E35" s="959">
        <v>0</v>
      </c>
      <c r="F35" s="946">
        <f t="shared" si="5"/>
        <v>66281</v>
      </c>
      <c r="G35" s="946">
        <v>399295</v>
      </c>
      <c r="H35" s="946">
        <v>32438</v>
      </c>
      <c r="I35" s="946">
        <v>0</v>
      </c>
      <c r="J35" s="946">
        <v>21672</v>
      </c>
      <c r="K35" s="946">
        <v>1309315</v>
      </c>
      <c r="L35" s="946">
        <v>447</v>
      </c>
      <c r="M35" s="946">
        <v>1814</v>
      </c>
      <c r="N35" s="946">
        <v>46157</v>
      </c>
      <c r="O35" s="946">
        <v>3866</v>
      </c>
      <c r="P35" s="946">
        <v>419483</v>
      </c>
      <c r="Q35" s="478">
        <v>0</v>
      </c>
      <c r="R35" s="946">
        <v>388202</v>
      </c>
      <c r="S35" s="946">
        <v>70366</v>
      </c>
      <c r="T35" s="946">
        <v>1330</v>
      </c>
      <c r="U35" s="946">
        <v>93683</v>
      </c>
      <c r="V35" s="948">
        <v>19396</v>
      </c>
      <c r="W35" s="948">
        <v>352375</v>
      </c>
      <c r="X35" s="948">
        <v>495200</v>
      </c>
      <c r="Y35" s="948">
        <v>50724</v>
      </c>
      <c r="Z35" s="948">
        <v>683120</v>
      </c>
      <c r="AA35" s="948">
        <v>274062</v>
      </c>
      <c r="AB35" s="948">
        <v>310867</v>
      </c>
      <c r="AC35" s="948">
        <v>891</v>
      </c>
      <c r="AD35" s="948">
        <v>493986</v>
      </c>
      <c r="AE35" s="948">
        <v>89854</v>
      </c>
      <c r="AF35" s="948">
        <v>484256</v>
      </c>
      <c r="AG35" s="948">
        <v>129565</v>
      </c>
      <c r="AH35" s="948">
        <v>705072</v>
      </c>
      <c r="AI35" s="948">
        <v>22127</v>
      </c>
      <c r="AJ35" s="948">
        <v>344234</v>
      </c>
      <c r="AK35" s="948">
        <v>0</v>
      </c>
      <c r="AL35" s="949" t="s">
        <v>1616</v>
      </c>
    </row>
    <row r="36" spans="1:38" s="711" customFormat="1" ht="12.75" customHeight="1">
      <c r="A36" s="92" t="s">
        <v>1416</v>
      </c>
      <c r="B36" s="941">
        <v>3465468</v>
      </c>
      <c r="C36" s="946">
        <v>3372546</v>
      </c>
      <c r="D36" s="946">
        <f t="shared" si="4"/>
        <v>92922</v>
      </c>
      <c r="E36" s="959">
        <v>0</v>
      </c>
      <c r="F36" s="946">
        <f t="shared" si="5"/>
        <v>92922</v>
      </c>
      <c r="G36" s="946">
        <v>363585</v>
      </c>
      <c r="H36" s="946">
        <v>31487</v>
      </c>
      <c r="I36" s="946">
        <v>0</v>
      </c>
      <c r="J36" s="946">
        <v>20358</v>
      </c>
      <c r="K36" s="946">
        <v>1297825</v>
      </c>
      <c r="L36" s="946">
        <v>0</v>
      </c>
      <c r="M36" s="946">
        <v>85783</v>
      </c>
      <c r="N36" s="946">
        <v>56112</v>
      </c>
      <c r="O36" s="946">
        <v>5041</v>
      </c>
      <c r="P36" s="946">
        <v>394320</v>
      </c>
      <c r="Q36" s="478">
        <v>0</v>
      </c>
      <c r="R36" s="946">
        <v>504296</v>
      </c>
      <c r="S36" s="946">
        <v>58621</v>
      </c>
      <c r="T36" s="946">
        <v>3101</v>
      </c>
      <c r="U36" s="946">
        <v>0</v>
      </c>
      <c r="V36" s="948">
        <v>101263</v>
      </c>
      <c r="W36" s="948">
        <v>62076</v>
      </c>
      <c r="X36" s="948">
        <v>481600</v>
      </c>
      <c r="Y36" s="948">
        <v>60281</v>
      </c>
      <c r="Z36" s="948">
        <v>381287</v>
      </c>
      <c r="AA36" s="948">
        <v>261370</v>
      </c>
      <c r="AB36" s="948">
        <v>209558</v>
      </c>
      <c r="AC36" s="948">
        <v>1498</v>
      </c>
      <c r="AD36" s="948">
        <v>716635</v>
      </c>
      <c r="AE36" s="948">
        <v>169842</v>
      </c>
      <c r="AF36" s="948">
        <v>355683</v>
      </c>
      <c r="AG36" s="948">
        <v>137826</v>
      </c>
      <c r="AH36" s="948">
        <v>624013</v>
      </c>
      <c r="AI36" s="948">
        <v>134213</v>
      </c>
      <c r="AJ36" s="948">
        <v>320340</v>
      </c>
      <c r="AK36" s="948">
        <v>0</v>
      </c>
      <c r="AL36" s="949" t="s">
        <v>1616</v>
      </c>
    </row>
    <row r="37" spans="1:38" s="711" customFormat="1" ht="12.75" customHeight="1">
      <c r="A37" s="92" t="s">
        <v>1368</v>
      </c>
      <c r="B37" s="941">
        <v>3064171</v>
      </c>
      <c r="C37" s="946">
        <v>3019142</v>
      </c>
      <c r="D37" s="946">
        <f t="shared" si="4"/>
        <v>45029</v>
      </c>
      <c r="E37" s="959">
        <v>2042</v>
      </c>
      <c r="F37" s="946">
        <f t="shared" si="5"/>
        <v>42987</v>
      </c>
      <c r="G37" s="946">
        <v>452251</v>
      </c>
      <c r="H37" s="946">
        <v>38637</v>
      </c>
      <c r="I37" s="946">
        <v>0</v>
      </c>
      <c r="J37" s="946">
        <v>26952</v>
      </c>
      <c r="K37" s="946">
        <v>1211152</v>
      </c>
      <c r="L37" s="946">
        <v>0</v>
      </c>
      <c r="M37" s="946">
        <v>26302</v>
      </c>
      <c r="N37" s="946">
        <v>34479</v>
      </c>
      <c r="O37" s="946">
        <v>4897</v>
      </c>
      <c r="P37" s="946">
        <v>320545</v>
      </c>
      <c r="Q37" s="478">
        <v>0</v>
      </c>
      <c r="R37" s="946">
        <v>377578</v>
      </c>
      <c r="S37" s="946">
        <v>15471</v>
      </c>
      <c r="T37" s="946">
        <v>100</v>
      </c>
      <c r="U37" s="946">
        <v>0</v>
      </c>
      <c r="V37" s="948">
        <v>48058</v>
      </c>
      <c r="W37" s="948">
        <v>55149</v>
      </c>
      <c r="X37" s="948">
        <v>452600</v>
      </c>
      <c r="Y37" s="948">
        <v>65848</v>
      </c>
      <c r="Z37" s="948">
        <v>430288</v>
      </c>
      <c r="AA37" s="948">
        <v>247547</v>
      </c>
      <c r="AB37" s="948">
        <v>135854</v>
      </c>
      <c r="AC37" s="948">
        <v>865</v>
      </c>
      <c r="AD37" s="948">
        <v>533904</v>
      </c>
      <c r="AE37" s="948">
        <v>62243</v>
      </c>
      <c r="AF37" s="948">
        <v>422546</v>
      </c>
      <c r="AG37" s="948">
        <v>110957</v>
      </c>
      <c r="AH37" s="948">
        <v>661433</v>
      </c>
      <c r="AI37" s="948">
        <v>40199</v>
      </c>
      <c r="AJ37" s="948">
        <v>307458</v>
      </c>
      <c r="AK37" s="948">
        <v>0</v>
      </c>
      <c r="AL37" s="949" t="s">
        <v>1616</v>
      </c>
    </row>
    <row r="38" spans="1:38" s="711" customFormat="1" ht="12.75" customHeight="1">
      <c r="A38" s="92" t="s">
        <v>1369</v>
      </c>
      <c r="B38" s="941">
        <v>2561852</v>
      </c>
      <c r="C38" s="946">
        <v>2528447</v>
      </c>
      <c r="D38" s="946">
        <f t="shared" si="4"/>
        <v>33405</v>
      </c>
      <c r="E38" s="959">
        <v>0</v>
      </c>
      <c r="F38" s="946">
        <f t="shared" si="5"/>
        <v>33405</v>
      </c>
      <c r="G38" s="946">
        <v>358392</v>
      </c>
      <c r="H38" s="946">
        <v>30666</v>
      </c>
      <c r="I38" s="946">
        <v>0</v>
      </c>
      <c r="J38" s="946">
        <v>21184</v>
      </c>
      <c r="K38" s="946">
        <v>1026536</v>
      </c>
      <c r="L38" s="946">
        <v>0</v>
      </c>
      <c r="M38" s="946">
        <v>56728</v>
      </c>
      <c r="N38" s="946">
        <v>39561</v>
      </c>
      <c r="O38" s="946">
        <v>4253</v>
      </c>
      <c r="P38" s="946">
        <v>279589</v>
      </c>
      <c r="Q38" s="478">
        <v>0</v>
      </c>
      <c r="R38" s="946">
        <v>313522</v>
      </c>
      <c r="S38" s="946">
        <v>50070</v>
      </c>
      <c r="T38" s="946">
        <v>16354</v>
      </c>
      <c r="U38" s="946">
        <v>11749</v>
      </c>
      <c r="V38" s="948">
        <v>31687</v>
      </c>
      <c r="W38" s="948">
        <v>40261</v>
      </c>
      <c r="X38" s="948">
        <v>281300</v>
      </c>
      <c r="Y38" s="948">
        <v>69437</v>
      </c>
      <c r="Z38" s="948">
        <v>370782</v>
      </c>
      <c r="AA38" s="948">
        <v>376783</v>
      </c>
      <c r="AB38" s="948">
        <v>124838</v>
      </c>
      <c r="AC38" s="948">
        <v>1588</v>
      </c>
      <c r="AD38" s="948">
        <v>416890</v>
      </c>
      <c r="AE38" s="948">
        <v>23957</v>
      </c>
      <c r="AF38" s="948">
        <v>341384</v>
      </c>
      <c r="AG38" s="948">
        <v>98337</v>
      </c>
      <c r="AH38" s="948">
        <v>406109</v>
      </c>
      <c r="AI38" s="948">
        <v>79361</v>
      </c>
      <c r="AJ38" s="948">
        <v>189195</v>
      </c>
      <c r="AK38" s="948">
        <v>29786</v>
      </c>
      <c r="AL38" s="949" t="s">
        <v>1616</v>
      </c>
    </row>
    <row r="39" spans="1:38" s="711" customFormat="1" ht="12.75" customHeight="1">
      <c r="A39" s="92"/>
      <c r="B39" s="941"/>
      <c r="C39" s="946"/>
      <c r="D39" s="946"/>
      <c r="E39" s="946"/>
      <c r="F39" s="946"/>
      <c r="G39" s="946"/>
      <c r="H39" s="946"/>
      <c r="I39" s="946"/>
      <c r="J39" s="946"/>
      <c r="K39" s="946"/>
      <c r="L39" s="946"/>
      <c r="M39" s="946"/>
      <c r="N39" s="946"/>
      <c r="O39" s="946"/>
      <c r="P39" s="947"/>
      <c r="Q39" s="946"/>
      <c r="R39" s="946"/>
      <c r="S39" s="946"/>
      <c r="T39" s="946"/>
      <c r="U39" s="946"/>
      <c r="V39" s="948"/>
      <c r="W39" s="948"/>
      <c r="X39" s="948"/>
      <c r="Y39" s="948"/>
      <c r="Z39" s="948"/>
      <c r="AA39" s="948"/>
      <c r="AB39" s="948"/>
      <c r="AC39" s="948"/>
      <c r="AD39" s="948"/>
      <c r="AE39" s="948"/>
      <c r="AF39" s="948"/>
      <c r="AG39" s="948"/>
      <c r="AH39" s="948"/>
      <c r="AI39" s="948"/>
      <c r="AJ39" s="948"/>
      <c r="AK39" s="948"/>
      <c r="AL39" s="949"/>
    </row>
    <row r="40" spans="1:38" s="711" customFormat="1" ht="12.75" customHeight="1">
      <c r="A40" s="92" t="s">
        <v>1372</v>
      </c>
      <c r="B40" s="941">
        <v>2488262</v>
      </c>
      <c r="C40" s="946">
        <v>2430716</v>
      </c>
      <c r="D40" s="946">
        <f aca="true" t="shared" si="6" ref="D40:D46">SUM(B40-C40)</f>
        <v>57546</v>
      </c>
      <c r="E40" s="959">
        <v>0</v>
      </c>
      <c r="F40" s="946">
        <f aca="true" t="shared" si="7" ref="F40:F46">SUM(D40-E40)</f>
        <v>57546</v>
      </c>
      <c r="G40" s="946">
        <v>258339</v>
      </c>
      <c r="H40" s="946">
        <v>31459</v>
      </c>
      <c r="I40" s="946">
        <v>0</v>
      </c>
      <c r="J40" s="946">
        <v>22074</v>
      </c>
      <c r="K40" s="946">
        <v>1014325</v>
      </c>
      <c r="L40" s="946">
        <v>0</v>
      </c>
      <c r="M40" s="946">
        <v>15854</v>
      </c>
      <c r="N40" s="946">
        <v>18720</v>
      </c>
      <c r="O40" s="946">
        <v>6506</v>
      </c>
      <c r="P40" s="947">
        <v>251636</v>
      </c>
      <c r="Q40" s="946">
        <v>0</v>
      </c>
      <c r="R40" s="946">
        <v>416772</v>
      </c>
      <c r="S40" s="946">
        <v>17640</v>
      </c>
      <c r="T40" s="946">
        <v>3396</v>
      </c>
      <c r="U40" s="946">
        <v>49542</v>
      </c>
      <c r="V40" s="948">
        <v>54440</v>
      </c>
      <c r="W40" s="948">
        <v>36459</v>
      </c>
      <c r="X40" s="948">
        <v>291100</v>
      </c>
      <c r="Y40" s="948">
        <v>44188</v>
      </c>
      <c r="Z40" s="948">
        <v>379996</v>
      </c>
      <c r="AA40" s="948">
        <v>140484</v>
      </c>
      <c r="AB40" s="948">
        <v>185820</v>
      </c>
      <c r="AC40" s="948">
        <v>1655</v>
      </c>
      <c r="AD40" s="948">
        <v>536637</v>
      </c>
      <c r="AE40" s="948">
        <v>26799</v>
      </c>
      <c r="AF40" s="948">
        <v>462475</v>
      </c>
      <c r="AG40" s="948">
        <v>77296</v>
      </c>
      <c r="AH40" s="948">
        <v>276849</v>
      </c>
      <c r="AI40" s="948">
        <v>10855</v>
      </c>
      <c r="AJ40" s="948">
        <v>287662</v>
      </c>
      <c r="AK40" s="948">
        <v>0</v>
      </c>
      <c r="AL40" s="949" t="s">
        <v>1616</v>
      </c>
    </row>
    <row r="41" spans="1:38" s="711" customFormat="1" ht="12.75" customHeight="1">
      <c r="A41" s="92" t="s">
        <v>1373</v>
      </c>
      <c r="B41" s="941">
        <v>3602956</v>
      </c>
      <c r="C41" s="946">
        <v>3515519</v>
      </c>
      <c r="D41" s="946">
        <f t="shared" si="6"/>
        <v>87437</v>
      </c>
      <c r="E41" s="959">
        <v>0</v>
      </c>
      <c r="F41" s="946">
        <f t="shared" si="7"/>
        <v>87437</v>
      </c>
      <c r="G41" s="946">
        <v>465442</v>
      </c>
      <c r="H41" s="946">
        <v>35150</v>
      </c>
      <c r="I41" s="946">
        <v>0</v>
      </c>
      <c r="J41" s="946">
        <v>23572</v>
      </c>
      <c r="K41" s="946">
        <v>1353672</v>
      </c>
      <c r="L41" s="946">
        <v>400</v>
      </c>
      <c r="M41" s="946">
        <v>115007</v>
      </c>
      <c r="N41" s="946">
        <v>45284</v>
      </c>
      <c r="O41" s="946">
        <v>7018</v>
      </c>
      <c r="P41" s="947">
        <v>411557</v>
      </c>
      <c r="Q41" s="946">
        <v>0</v>
      </c>
      <c r="R41" s="946">
        <v>653474</v>
      </c>
      <c r="S41" s="946">
        <v>83154</v>
      </c>
      <c r="T41" s="946">
        <v>9432</v>
      </c>
      <c r="U41" s="946">
        <v>0</v>
      </c>
      <c r="V41" s="948">
        <v>57609</v>
      </c>
      <c r="W41" s="948">
        <v>32685</v>
      </c>
      <c r="X41" s="948">
        <v>309500</v>
      </c>
      <c r="Y41" s="948">
        <v>64770</v>
      </c>
      <c r="Z41" s="948">
        <v>548276</v>
      </c>
      <c r="AA41" s="948">
        <v>322127</v>
      </c>
      <c r="AB41" s="948">
        <v>170652</v>
      </c>
      <c r="AC41" s="948">
        <v>2449</v>
      </c>
      <c r="AD41" s="948">
        <v>905760</v>
      </c>
      <c r="AE41" s="948">
        <v>92752</v>
      </c>
      <c r="AF41" s="948">
        <v>470498</v>
      </c>
      <c r="AG41" s="948">
        <v>116682</v>
      </c>
      <c r="AH41" s="948">
        <v>458177</v>
      </c>
      <c r="AI41" s="948">
        <v>62844</v>
      </c>
      <c r="AJ41" s="948">
        <v>300532</v>
      </c>
      <c r="AK41" s="948">
        <v>0</v>
      </c>
      <c r="AL41" s="949" t="s">
        <v>1616</v>
      </c>
    </row>
    <row r="42" spans="1:38" s="711" customFormat="1" ht="12.75" customHeight="1">
      <c r="A42" s="92" t="s">
        <v>1375</v>
      </c>
      <c r="B42" s="941">
        <v>2630130</v>
      </c>
      <c r="C42" s="946">
        <v>2566693</v>
      </c>
      <c r="D42" s="946">
        <f t="shared" si="6"/>
        <v>63437</v>
      </c>
      <c r="E42" s="959">
        <v>0</v>
      </c>
      <c r="F42" s="946">
        <f t="shared" si="7"/>
        <v>63437</v>
      </c>
      <c r="G42" s="946">
        <v>250193</v>
      </c>
      <c r="H42" s="946">
        <v>24292</v>
      </c>
      <c r="I42" s="946">
        <v>0</v>
      </c>
      <c r="J42" s="946">
        <v>16316</v>
      </c>
      <c r="K42" s="946">
        <v>974281</v>
      </c>
      <c r="L42" s="946">
        <v>0</v>
      </c>
      <c r="M42" s="946">
        <v>26809</v>
      </c>
      <c r="N42" s="946">
        <v>30797</v>
      </c>
      <c r="O42" s="946">
        <v>3783</v>
      </c>
      <c r="P42" s="947">
        <v>344078</v>
      </c>
      <c r="Q42" s="946">
        <v>0</v>
      </c>
      <c r="R42" s="946">
        <v>335932</v>
      </c>
      <c r="S42" s="946">
        <v>21467</v>
      </c>
      <c r="T42" s="946">
        <v>4376</v>
      </c>
      <c r="U42" s="946">
        <v>122700</v>
      </c>
      <c r="V42" s="948">
        <v>46144</v>
      </c>
      <c r="W42" s="948">
        <v>50462</v>
      </c>
      <c r="X42" s="948">
        <v>378500</v>
      </c>
      <c r="Y42" s="948">
        <v>47412</v>
      </c>
      <c r="Z42" s="948">
        <v>327757</v>
      </c>
      <c r="AA42" s="948">
        <v>198914</v>
      </c>
      <c r="AB42" s="948">
        <v>110291</v>
      </c>
      <c r="AC42" s="948">
        <v>1548</v>
      </c>
      <c r="AD42" s="948">
        <v>361171</v>
      </c>
      <c r="AE42" s="948">
        <v>37011</v>
      </c>
      <c r="AF42" s="948">
        <v>458700</v>
      </c>
      <c r="AG42" s="948">
        <v>92085</v>
      </c>
      <c r="AH42" s="948">
        <v>527341</v>
      </c>
      <c r="AI42" s="948">
        <v>216487</v>
      </c>
      <c r="AJ42" s="948">
        <v>187976</v>
      </c>
      <c r="AK42" s="948">
        <v>0</v>
      </c>
      <c r="AL42" s="949" t="s">
        <v>1616</v>
      </c>
    </row>
    <row r="43" spans="1:38" s="711" customFormat="1" ht="12.75" customHeight="1">
      <c r="A43" s="92" t="s">
        <v>1377</v>
      </c>
      <c r="B43" s="941">
        <v>3127149</v>
      </c>
      <c r="C43" s="946">
        <v>3076846</v>
      </c>
      <c r="D43" s="946">
        <f t="shared" si="6"/>
        <v>50303</v>
      </c>
      <c r="E43" s="959">
        <v>0</v>
      </c>
      <c r="F43" s="946">
        <f t="shared" si="7"/>
        <v>50303</v>
      </c>
      <c r="G43" s="946">
        <v>436834</v>
      </c>
      <c r="H43" s="946">
        <v>36309</v>
      </c>
      <c r="I43" s="946">
        <v>0</v>
      </c>
      <c r="J43" s="946">
        <v>25910</v>
      </c>
      <c r="K43" s="946">
        <v>1386348</v>
      </c>
      <c r="L43" s="946">
        <v>0</v>
      </c>
      <c r="M43" s="946">
        <v>24027</v>
      </c>
      <c r="N43" s="946">
        <v>50996</v>
      </c>
      <c r="O43" s="946">
        <v>7125</v>
      </c>
      <c r="P43" s="947">
        <v>338426</v>
      </c>
      <c r="Q43" s="946">
        <v>0</v>
      </c>
      <c r="R43" s="946">
        <v>303797</v>
      </c>
      <c r="S43" s="946">
        <v>11885</v>
      </c>
      <c r="T43" s="946">
        <v>0</v>
      </c>
      <c r="U43" s="946">
        <v>1871</v>
      </c>
      <c r="V43" s="948">
        <v>40988</v>
      </c>
      <c r="W43" s="948">
        <v>70233</v>
      </c>
      <c r="X43" s="948">
        <v>392400</v>
      </c>
      <c r="Y43" s="948">
        <v>64559</v>
      </c>
      <c r="Z43" s="948">
        <v>412855</v>
      </c>
      <c r="AA43" s="948">
        <v>301536</v>
      </c>
      <c r="AB43" s="948">
        <v>275986</v>
      </c>
      <c r="AC43" s="948">
        <v>2597</v>
      </c>
      <c r="AD43" s="948">
        <v>429787</v>
      </c>
      <c r="AE43" s="948">
        <v>67634</v>
      </c>
      <c r="AF43" s="948">
        <v>449954</v>
      </c>
      <c r="AG43" s="948">
        <v>105168</v>
      </c>
      <c r="AH43" s="948">
        <v>640163</v>
      </c>
      <c r="AI43" s="948">
        <v>82086</v>
      </c>
      <c r="AJ43" s="948">
        <v>244521</v>
      </c>
      <c r="AK43" s="948">
        <v>0</v>
      </c>
      <c r="AL43" s="949" t="s">
        <v>1616</v>
      </c>
    </row>
    <row r="44" spans="1:38" s="711" customFormat="1" ht="12.75" customHeight="1">
      <c r="A44" s="92" t="s">
        <v>1379</v>
      </c>
      <c r="B44" s="941">
        <v>1951639</v>
      </c>
      <c r="C44" s="946">
        <v>1906063</v>
      </c>
      <c r="D44" s="946">
        <f t="shared" si="6"/>
        <v>45576</v>
      </c>
      <c r="E44" s="959">
        <v>0</v>
      </c>
      <c r="F44" s="946">
        <f t="shared" si="7"/>
        <v>45576</v>
      </c>
      <c r="G44" s="946">
        <v>239871</v>
      </c>
      <c r="H44" s="946">
        <v>23006</v>
      </c>
      <c r="I44" s="946">
        <v>0</v>
      </c>
      <c r="J44" s="946">
        <v>15451</v>
      </c>
      <c r="K44" s="946">
        <v>904999</v>
      </c>
      <c r="L44" s="946">
        <v>0</v>
      </c>
      <c r="M44" s="946">
        <v>22210</v>
      </c>
      <c r="N44" s="946">
        <v>20231</v>
      </c>
      <c r="O44" s="946">
        <v>2242</v>
      </c>
      <c r="P44" s="947">
        <v>235726</v>
      </c>
      <c r="Q44" s="946">
        <v>0</v>
      </c>
      <c r="R44" s="946">
        <v>196853</v>
      </c>
      <c r="S44" s="946">
        <v>19377</v>
      </c>
      <c r="T44" s="946">
        <v>2602</v>
      </c>
      <c r="U44" s="946">
        <v>0</v>
      </c>
      <c r="V44" s="948">
        <v>44162</v>
      </c>
      <c r="W44" s="948">
        <v>19909</v>
      </c>
      <c r="X44" s="948">
        <v>205000</v>
      </c>
      <c r="Y44" s="948">
        <v>37786</v>
      </c>
      <c r="Z44" s="948">
        <v>352992</v>
      </c>
      <c r="AA44" s="948">
        <v>117929</v>
      </c>
      <c r="AB44" s="948">
        <v>80865</v>
      </c>
      <c r="AC44" s="948">
        <v>1414</v>
      </c>
      <c r="AD44" s="948">
        <v>385595</v>
      </c>
      <c r="AE44" s="948">
        <v>16775</v>
      </c>
      <c r="AF44" s="948">
        <v>272583</v>
      </c>
      <c r="AG44" s="948">
        <v>62027</v>
      </c>
      <c r="AH44" s="948">
        <v>207544</v>
      </c>
      <c r="AI44" s="948">
        <v>165953</v>
      </c>
      <c r="AJ44" s="948">
        <v>204600</v>
      </c>
      <c r="AK44" s="948">
        <v>0</v>
      </c>
      <c r="AL44" s="949" t="s">
        <v>1616</v>
      </c>
    </row>
    <row r="45" spans="1:38" s="711" customFormat="1" ht="12.75" customHeight="1">
      <c r="A45" s="92" t="s">
        <v>1381</v>
      </c>
      <c r="B45" s="941">
        <v>2043903</v>
      </c>
      <c r="C45" s="946">
        <v>1996637</v>
      </c>
      <c r="D45" s="946">
        <f t="shared" si="6"/>
        <v>47266</v>
      </c>
      <c r="E45" s="959">
        <v>0</v>
      </c>
      <c r="F45" s="946">
        <f t="shared" si="7"/>
        <v>47266</v>
      </c>
      <c r="G45" s="946">
        <v>194997</v>
      </c>
      <c r="H45" s="946">
        <v>23709</v>
      </c>
      <c r="I45" s="946">
        <v>0</v>
      </c>
      <c r="J45" s="946">
        <v>16187</v>
      </c>
      <c r="K45" s="946">
        <v>912888</v>
      </c>
      <c r="L45" s="946">
        <v>0</v>
      </c>
      <c r="M45" s="946">
        <v>51753</v>
      </c>
      <c r="N45" s="946">
        <v>16939</v>
      </c>
      <c r="O45" s="946">
        <v>4741</v>
      </c>
      <c r="P45" s="947">
        <v>160681</v>
      </c>
      <c r="Q45" s="946">
        <v>0</v>
      </c>
      <c r="R45" s="946">
        <v>193338</v>
      </c>
      <c r="S45" s="946">
        <v>12338</v>
      </c>
      <c r="T45" s="946">
        <v>892</v>
      </c>
      <c r="U45" s="946">
        <v>65000</v>
      </c>
      <c r="V45" s="948">
        <v>51755</v>
      </c>
      <c r="W45" s="948">
        <v>35985</v>
      </c>
      <c r="X45" s="948">
        <v>302700</v>
      </c>
      <c r="Y45" s="948">
        <v>46853</v>
      </c>
      <c r="Z45" s="948">
        <v>260317</v>
      </c>
      <c r="AA45" s="948">
        <v>191631</v>
      </c>
      <c r="AB45" s="948">
        <v>115354</v>
      </c>
      <c r="AC45" s="948">
        <v>2437</v>
      </c>
      <c r="AD45" s="948">
        <v>413377</v>
      </c>
      <c r="AE45" s="948">
        <v>25504</v>
      </c>
      <c r="AF45" s="948">
        <v>173652</v>
      </c>
      <c r="AG45" s="948">
        <v>81485</v>
      </c>
      <c r="AH45" s="948">
        <v>487595</v>
      </c>
      <c r="AI45" s="948">
        <v>44946</v>
      </c>
      <c r="AJ45" s="948">
        <v>153486</v>
      </c>
      <c r="AK45" s="948">
        <v>0</v>
      </c>
      <c r="AL45" s="949" t="s">
        <v>1616</v>
      </c>
    </row>
    <row r="46" spans="1:38" s="711" customFormat="1" ht="12.75" customHeight="1">
      <c r="A46" s="92" t="s">
        <v>1382</v>
      </c>
      <c r="B46" s="941">
        <v>2071864</v>
      </c>
      <c r="C46" s="946">
        <v>2033321</v>
      </c>
      <c r="D46" s="946">
        <f t="shared" si="6"/>
        <v>38543</v>
      </c>
      <c r="E46" s="959">
        <v>0</v>
      </c>
      <c r="F46" s="946">
        <f t="shared" si="7"/>
        <v>38543</v>
      </c>
      <c r="G46" s="946">
        <v>228618</v>
      </c>
      <c r="H46" s="946">
        <v>20998</v>
      </c>
      <c r="I46" s="946">
        <v>0</v>
      </c>
      <c r="J46" s="946">
        <v>9969</v>
      </c>
      <c r="K46" s="946">
        <v>970243</v>
      </c>
      <c r="L46" s="946">
        <v>0</v>
      </c>
      <c r="M46" s="946">
        <v>3887</v>
      </c>
      <c r="N46" s="946">
        <v>7415</v>
      </c>
      <c r="O46" s="946">
        <v>4228</v>
      </c>
      <c r="P46" s="947">
        <v>108546</v>
      </c>
      <c r="Q46" s="946">
        <v>0</v>
      </c>
      <c r="R46" s="946">
        <v>219335</v>
      </c>
      <c r="S46" s="946">
        <v>18049</v>
      </c>
      <c r="T46" s="946">
        <v>13081</v>
      </c>
      <c r="U46" s="946">
        <v>77000</v>
      </c>
      <c r="V46" s="948">
        <v>62693</v>
      </c>
      <c r="W46" s="948">
        <v>24002</v>
      </c>
      <c r="X46" s="948">
        <v>303800</v>
      </c>
      <c r="Y46" s="948">
        <v>46110</v>
      </c>
      <c r="Z46" s="948">
        <v>309457</v>
      </c>
      <c r="AA46" s="948">
        <v>136280</v>
      </c>
      <c r="AB46" s="948">
        <v>190237</v>
      </c>
      <c r="AC46" s="948">
        <v>2388</v>
      </c>
      <c r="AD46" s="948">
        <v>240096</v>
      </c>
      <c r="AE46" s="948">
        <v>33489</v>
      </c>
      <c r="AF46" s="948">
        <v>278718</v>
      </c>
      <c r="AG46" s="948">
        <v>76055</v>
      </c>
      <c r="AH46" s="948">
        <v>540106</v>
      </c>
      <c r="AI46" s="948">
        <v>14418</v>
      </c>
      <c r="AJ46" s="948">
        <v>165967</v>
      </c>
      <c r="AK46" s="948">
        <v>0</v>
      </c>
      <c r="AL46" s="949" t="s">
        <v>1616</v>
      </c>
    </row>
    <row r="47" spans="1:38" s="711" customFormat="1" ht="12.75" customHeight="1">
      <c r="A47" s="92"/>
      <c r="B47" s="941"/>
      <c r="C47" s="946"/>
      <c r="D47" s="946"/>
      <c r="E47" s="946"/>
      <c r="F47" s="946"/>
      <c r="G47" s="946"/>
      <c r="H47" s="946"/>
      <c r="I47" s="946"/>
      <c r="J47" s="946"/>
      <c r="K47" s="946"/>
      <c r="L47" s="946"/>
      <c r="M47" s="946"/>
      <c r="N47" s="946"/>
      <c r="O47" s="946"/>
      <c r="P47" s="947"/>
      <c r="Q47" s="946"/>
      <c r="R47" s="946"/>
      <c r="S47" s="946"/>
      <c r="T47" s="946"/>
      <c r="U47" s="946"/>
      <c r="V47" s="948"/>
      <c r="W47" s="948"/>
      <c r="X47" s="948"/>
      <c r="Y47" s="948"/>
      <c r="Z47" s="948"/>
      <c r="AA47" s="948"/>
      <c r="AB47" s="948"/>
      <c r="AC47" s="948"/>
      <c r="AD47" s="948"/>
      <c r="AE47" s="948"/>
      <c r="AF47" s="948"/>
      <c r="AG47" s="948"/>
      <c r="AH47" s="948"/>
      <c r="AI47" s="948"/>
      <c r="AJ47" s="948"/>
      <c r="AK47" s="948"/>
      <c r="AL47" s="949"/>
    </row>
    <row r="48" spans="1:38" s="711" customFormat="1" ht="12.75" customHeight="1">
      <c r="A48" s="92" t="s">
        <v>1385</v>
      </c>
      <c r="B48" s="941">
        <v>5253848</v>
      </c>
      <c r="C48" s="946">
        <v>5052086</v>
      </c>
      <c r="D48" s="946">
        <f>SUM(B48-C48)</f>
        <v>201762</v>
      </c>
      <c r="E48" s="959">
        <v>10944</v>
      </c>
      <c r="F48" s="946">
        <f>SUM(D48-E48)</f>
        <v>190818</v>
      </c>
      <c r="G48" s="946">
        <v>1021652</v>
      </c>
      <c r="H48" s="946">
        <v>125180</v>
      </c>
      <c r="I48" s="946">
        <v>0</v>
      </c>
      <c r="J48" s="946">
        <v>87649</v>
      </c>
      <c r="K48" s="946">
        <v>2048922</v>
      </c>
      <c r="L48" s="946">
        <v>2316</v>
      </c>
      <c r="M48" s="946">
        <v>53358</v>
      </c>
      <c r="N48" s="946">
        <v>63015</v>
      </c>
      <c r="O48" s="946">
        <v>16315</v>
      </c>
      <c r="P48" s="947">
        <v>618723</v>
      </c>
      <c r="Q48" s="946">
        <v>0</v>
      </c>
      <c r="R48" s="946">
        <v>356369</v>
      </c>
      <c r="S48" s="946">
        <v>20884</v>
      </c>
      <c r="T48" s="946">
        <v>1537</v>
      </c>
      <c r="U48" s="946">
        <v>46</v>
      </c>
      <c r="V48" s="948">
        <v>136442</v>
      </c>
      <c r="W48" s="948">
        <v>75740</v>
      </c>
      <c r="X48" s="948">
        <v>625700</v>
      </c>
      <c r="Y48" s="948">
        <v>84129</v>
      </c>
      <c r="Z48" s="948">
        <v>633397</v>
      </c>
      <c r="AA48" s="948">
        <v>670362</v>
      </c>
      <c r="AB48" s="948">
        <v>271413</v>
      </c>
      <c r="AC48" s="948">
        <v>1451</v>
      </c>
      <c r="AD48" s="948">
        <v>557371</v>
      </c>
      <c r="AE48" s="948">
        <v>137169</v>
      </c>
      <c r="AF48" s="948">
        <v>1005299</v>
      </c>
      <c r="AG48" s="948">
        <v>184823</v>
      </c>
      <c r="AH48" s="948">
        <v>947428</v>
      </c>
      <c r="AI48" s="948">
        <v>102029</v>
      </c>
      <c r="AJ48" s="948">
        <v>457215</v>
      </c>
      <c r="AK48" s="948">
        <v>0</v>
      </c>
      <c r="AL48" s="949" t="s">
        <v>1616</v>
      </c>
    </row>
    <row r="49" spans="1:38" s="711" customFormat="1" ht="12.75" customHeight="1">
      <c r="A49" s="92" t="s">
        <v>1387</v>
      </c>
      <c r="B49" s="941">
        <v>5114921</v>
      </c>
      <c r="C49" s="946">
        <v>5040437</v>
      </c>
      <c r="D49" s="946">
        <f>SUM(B49-C49)</f>
        <v>74484</v>
      </c>
      <c r="E49" s="959">
        <v>0</v>
      </c>
      <c r="F49" s="946">
        <f>SUM(D49-E49)</f>
        <v>74484</v>
      </c>
      <c r="G49" s="946">
        <v>680850</v>
      </c>
      <c r="H49" s="946">
        <v>86059</v>
      </c>
      <c r="I49" s="946">
        <v>5312</v>
      </c>
      <c r="J49" s="946">
        <v>57797</v>
      </c>
      <c r="K49" s="946">
        <v>1797043</v>
      </c>
      <c r="L49" s="946">
        <v>1388</v>
      </c>
      <c r="M49" s="946">
        <v>60992</v>
      </c>
      <c r="N49" s="946">
        <v>56970</v>
      </c>
      <c r="O49" s="946">
        <v>12135</v>
      </c>
      <c r="P49" s="947">
        <v>532759</v>
      </c>
      <c r="Q49" s="946">
        <v>0</v>
      </c>
      <c r="R49" s="946">
        <v>630562</v>
      </c>
      <c r="S49" s="946">
        <v>89771</v>
      </c>
      <c r="T49" s="946">
        <v>400</v>
      </c>
      <c r="U49" s="946">
        <v>191</v>
      </c>
      <c r="V49" s="948">
        <v>336395</v>
      </c>
      <c r="W49" s="948">
        <v>65987</v>
      </c>
      <c r="X49" s="948">
        <v>700310</v>
      </c>
      <c r="Y49" s="948">
        <v>69695</v>
      </c>
      <c r="Z49" s="948">
        <v>519052</v>
      </c>
      <c r="AA49" s="948">
        <v>384825</v>
      </c>
      <c r="AB49" s="948">
        <v>280413</v>
      </c>
      <c r="AC49" s="948">
        <v>2047</v>
      </c>
      <c r="AD49" s="948">
        <v>1006227</v>
      </c>
      <c r="AE49" s="948">
        <v>95579</v>
      </c>
      <c r="AF49" s="948">
        <v>804430</v>
      </c>
      <c r="AG49" s="948">
        <v>158176</v>
      </c>
      <c r="AH49" s="948">
        <v>1266059</v>
      </c>
      <c r="AI49" s="948">
        <v>140676</v>
      </c>
      <c r="AJ49" s="948">
        <v>313258</v>
      </c>
      <c r="AK49" s="948">
        <v>0</v>
      </c>
      <c r="AL49" s="949" t="s">
        <v>1616</v>
      </c>
    </row>
    <row r="50" spans="1:38" s="711" customFormat="1" ht="12.75" customHeight="1">
      <c r="A50" s="92" t="s">
        <v>1389</v>
      </c>
      <c r="B50" s="941">
        <v>3605523</v>
      </c>
      <c r="C50" s="946">
        <v>3473457</v>
      </c>
      <c r="D50" s="946">
        <f>SUM(B50-C50)</f>
        <v>132066</v>
      </c>
      <c r="E50" s="959">
        <v>0</v>
      </c>
      <c r="F50" s="946">
        <f>SUM(D50-E50)</f>
        <v>132066</v>
      </c>
      <c r="G50" s="946">
        <v>588425</v>
      </c>
      <c r="H50" s="946">
        <v>55912</v>
      </c>
      <c r="I50" s="946">
        <v>0</v>
      </c>
      <c r="J50" s="946">
        <v>37527</v>
      </c>
      <c r="K50" s="946">
        <v>1463660</v>
      </c>
      <c r="L50" s="946">
        <v>1280</v>
      </c>
      <c r="M50" s="946">
        <v>71493</v>
      </c>
      <c r="N50" s="946">
        <v>81259</v>
      </c>
      <c r="O50" s="946">
        <v>9184</v>
      </c>
      <c r="P50" s="947">
        <v>300403</v>
      </c>
      <c r="Q50" s="946">
        <v>0</v>
      </c>
      <c r="R50" s="946">
        <v>455393</v>
      </c>
      <c r="S50" s="946">
        <v>137028</v>
      </c>
      <c r="T50" s="946">
        <v>11416</v>
      </c>
      <c r="U50" s="946">
        <v>4882</v>
      </c>
      <c r="V50" s="948">
        <v>90974</v>
      </c>
      <c r="W50" s="948">
        <v>31587</v>
      </c>
      <c r="X50" s="948">
        <v>265100</v>
      </c>
      <c r="Y50" s="948">
        <v>58935</v>
      </c>
      <c r="Z50" s="948">
        <v>467590</v>
      </c>
      <c r="AA50" s="948">
        <v>330636</v>
      </c>
      <c r="AB50" s="948">
        <v>356722</v>
      </c>
      <c r="AC50" s="948">
        <v>1285</v>
      </c>
      <c r="AD50" s="948">
        <v>757963</v>
      </c>
      <c r="AE50" s="948">
        <v>63016</v>
      </c>
      <c r="AF50" s="948">
        <v>566843</v>
      </c>
      <c r="AG50" s="948">
        <v>100991</v>
      </c>
      <c r="AH50" s="948">
        <v>366594</v>
      </c>
      <c r="AI50" s="948">
        <v>96637</v>
      </c>
      <c r="AJ50" s="948">
        <v>296562</v>
      </c>
      <c r="AK50" s="948">
        <v>9683</v>
      </c>
      <c r="AL50" s="949" t="s">
        <v>1616</v>
      </c>
    </row>
    <row r="51" spans="1:38" s="711" customFormat="1" ht="12.75" customHeight="1">
      <c r="A51" s="92" t="s">
        <v>1391</v>
      </c>
      <c r="B51" s="941">
        <v>4012487</v>
      </c>
      <c r="C51" s="946">
        <v>3869038</v>
      </c>
      <c r="D51" s="946">
        <f>SUM(B51-C51)</f>
        <v>143449</v>
      </c>
      <c r="E51" s="959">
        <v>0</v>
      </c>
      <c r="F51" s="946">
        <f>SUM(D51-E51)</f>
        <v>143449</v>
      </c>
      <c r="G51" s="946">
        <v>599004</v>
      </c>
      <c r="H51" s="946">
        <v>74321</v>
      </c>
      <c r="I51" s="946">
        <v>0</v>
      </c>
      <c r="J51" s="946">
        <v>50752</v>
      </c>
      <c r="K51" s="946">
        <v>1579930</v>
      </c>
      <c r="L51" s="946">
        <v>745</v>
      </c>
      <c r="M51" s="946">
        <v>32435</v>
      </c>
      <c r="N51" s="946">
        <v>86016</v>
      </c>
      <c r="O51" s="946">
        <v>10474</v>
      </c>
      <c r="P51" s="947">
        <v>612872</v>
      </c>
      <c r="Q51" s="946">
        <v>0</v>
      </c>
      <c r="R51" s="946">
        <v>249477</v>
      </c>
      <c r="S51" s="946">
        <v>16398</v>
      </c>
      <c r="T51" s="946">
        <v>12982</v>
      </c>
      <c r="U51" s="946">
        <v>0</v>
      </c>
      <c r="V51" s="948">
        <v>73381</v>
      </c>
      <c r="W51" s="948">
        <v>99700</v>
      </c>
      <c r="X51" s="948">
        <v>514000</v>
      </c>
      <c r="Y51" s="948">
        <v>58848</v>
      </c>
      <c r="Z51" s="948">
        <v>497731</v>
      </c>
      <c r="AA51" s="948">
        <v>512809</v>
      </c>
      <c r="AB51" s="948">
        <v>210685</v>
      </c>
      <c r="AC51" s="948">
        <v>22448</v>
      </c>
      <c r="AD51" s="948">
        <v>371080</v>
      </c>
      <c r="AE51" s="948">
        <v>109572</v>
      </c>
      <c r="AF51" s="948">
        <v>601447</v>
      </c>
      <c r="AG51" s="948">
        <v>153363</v>
      </c>
      <c r="AH51" s="948">
        <v>988379</v>
      </c>
      <c r="AI51" s="948">
        <v>35113</v>
      </c>
      <c r="AJ51" s="948">
        <v>306296</v>
      </c>
      <c r="AK51" s="948">
        <v>1267</v>
      </c>
      <c r="AL51" s="949" t="s">
        <v>1616</v>
      </c>
    </row>
    <row r="52" spans="1:38" s="711" customFormat="1" ht="12.75" customHeight="1">
      <c r="A52" s="92" t="s">
        <v>1393</v>
      </c>
      <c r="B52" s="941">
        <v>3182618</v>
      </c>
      <c r="C52" s="946">
        <v>3180680</v>
      </c>
      <c r="D52" s="946">
        <f>SUM(B52-C52)</f>
        <v>1938</v>
      </c>
      <c r="E52" s="959">
        <v>1590</v>
      </c>
      <c r="F52" s="946">
        <f>SUM(D52-E52)</f>
        <v>348</v>
      </c>
      <c r="G52" s="946">
        <v>338585</v>
      </c>
      <c r="H52" s="946">
        <v>49548</v>
      </c>
      <c r="I52" s="946">
        <v>0</v>
      </c>
      <c r="J52" s="946">
        <v>33522</v>
      </c>
      <c r="K52" s="946">
        <v>1308753</v>
      </c>
      <c r="L52" s="946">
        <v>568</v>
      </c>
      <c r="M52" s="946">
        <v>5779</v>
      </c>
      <c r="N52" s="946">
        <v>33166</v>
      </c>
      <c r="O52" s="946">
        <v>6881</v>
      </c>
      <c r="P52" s="947">
        <v>366850</v>
      </c>
      <c r="Q52" s="946">
        <v>0</v>
      </c>
      <c r="R52" s="946">
        <v>427270</v>
      </c>
      <c r="S52" s="946">
        <v>30658</v>
      </c>
      <c r="T52" s="946">
        <v>2200</v>
      </c>
      <c r="U52" s="946">
        <v>20355</v>
      </c>
      <c r="V52" s="948">
        <v>13390</v>
      </c>
      <c r="W52" s="948">
        <v>62293</v>
      </c>
      <c r="X52" s="948">
        <v>482800</v>
      </c>
      <c r="Y52" s="948">
        <v>50755</v>
      </c>
      <c r="Z52" s="948">
        <v>356996</v>
      </c>
      <c r="AA52" s="948">
        <v>251305</v>
      </c>
      <c r="AB52" s="948">
        <v>123221</v>
      </c>
      <c r="AC52" s="948">
        <v>690</v>
      </c>
      <c r="AD52" s="948">
        <v>693093</v>
      </c>
      <c r="AE52" s="948">
        <v>25604</v>
      </c>
      <c r="AF52" s="948">
        <v>583714</v>
      </c>
      <c r="AG52" s="948">
        <v>84854</v>
      </c>
      <c r="AH52" s="948">
        <v>600151</v>
      </c>
      <c r="AI52" s="948">
        <v>121155</v>
      </c>
      <c r="AJ52" s="948">
        <v>289142</v>
      </c>
      <c r="AK52" s="948">
        <v>0</v>
      </c>
      <c r="AL52" s="949" t="s">
        <v>1616</v>
      </c>
    </row>
    <row r="53" spans="1:38" s="711" customFormat="1" ht="12.75" customHeight="1">
      <c r="A53" s="92"/>
      <c r="B53" s="941"/>
      <c r="C53" s="946"/>
      <c r="D53" s="946"/>
      <c r="E53" s="946"/>
      <c r="F53" s="946"/>
      <c r="G53" s="946"/>
      <c r="H53" s="946"/>
      <c r="I53" s="946"/>
      <c r="J53" s="946"/>
      <c r="K53" s="946"/>
      <c r="L53" s="946"/>
      <c r="M53" s="946"/>
      <c r="N53" s="946"/>
      <c r="O53" s="946"/>
      <c r="P53" s="947"/>
      <c r="Q53" s="946"/>
      <c r="R53" s="946"/>
      <c r="S53" s="946"/>
      <c r="T53" s="946"/>
      <c r="U53" s="946"/>
      <c r="V53" s="948"/>
      <c r="W53" s="948"/>
      <c r="X53" s="948"/>
      <c r="Y53" s="948"/>
      <c r="Z53" s="948"/>
      <c r="AA53" s="948"/>
      <c r="AB53" s="948"/>
      <c r="AC53" s="948"/>
      <c r="AD53" s="948"/>
      <c r="AE53" s="948"/>
      <c r="AF53" s="948"/>
      <c r="AG53" s="948"/>
      <c r="AH53" s="948"/>
      <c r="AI53" s="948"/>
      <c r="AJ53" s="948"/>
      <c r="AK53" s="948"/>
      <c r="AL53" s="949"/>
    </row>
    <row r="54" spans="1:38" s="711" customFormat="1" ht="12.75" customHeight="1">
      <c r="A54" s="92" t="s">
        <v>1396</v>
      </c>
      <c r="B54" s="941">
        <v>2036480</v>
      </c>
      <c r="C54" s="946">
        <v>1992383</v>
      </c>
      <c r="D54" s="946">
        <f aca="true" t="shared" si="8" ref="D54:D65">SUM(B54-C54)</f>
        <v>44097</v>
      </c>
      <c r="E54" s="959">
        <v>0</v>
      </c>
      <c r="F54" s="946">
        <f aca="true" t="shared" si="9" ref="F54:F65">SUM(D54-E54)</f>
        <v>44097</v>
      </c>
      <c r="G54" s="946">
        <v>343139</v>
      </c>
      <c r="H54" s="946">
        <v>19076</v>
      </c>
      <c r="I54" s="946">
        <v>0</v>
      </c>
      <c r="J54" s="946">
        <v>12824</v>
      </c>
      <c r="K54" s="946">
        <v>866807</v>
      </c>
      <c r="L54" s="946">
        <v>0</v>
      </c>
      <c r="M54" s="946">
        <v>23219</v>
      </c>
      <c r="N54" s="946">
        <v>23604</v>
      </c>
      <c r="O54" s="946">
        <v>3584</v>
      </c>
      <c r="P54" s="946">
        <v>111478</v>
      </c>
      <c r="Q54" s="946">
        <v>0</v>
      </c>
      <c r="R54" s="946">
        <v>246183</v>
      </c>
      <c r="S54" s="946">
        <v>31347</v>
      </c>
      <c r="T54" s="946">
        <v>2098</v>
      </c>
      <c r="U54" s="946">
        <v>0</v>
      </c>
      <c r="V54" s="948">
        <v>37875</v>
      </c>
      <c r="W54" s="948">
        <v>67646</v>
      </c>
      <c r="X54" s="948">
        <v>247600</v>
      </c>
      <c r="Y54" s="948">
        <v>49468</v>
      </c>
      <c r="Z54" s="948">
        <v>446067</v>
      </c>
      <c r="AA54" s="948">
        <v>182904</v>
      </c>
      <c r="AB54" s="948">
        <v>73936</v>
      </c>
      <c r="AC54" s="948">
        <v>744</v>
      </c>
      <c r="AD54" s="948">
        <v>281714</v>
      </c>
      <c r="AE54" s="948">
        <v>17623</v>
      </c>
      <c r="AF54" s="948">
        <v>203523</v>
      </c>
      <c r="AG54" s="948">
        <v>81177</v>
      </c>
      <c r="AH54" s="948">
        <v>430850</v>
      </c>
      <c r="AI54" s="948">
        <v>26443</v>
      </c>
      <c r="AJ54" s="948">
        <v>197934</v>
      </c>
      <c r="AK54" s="948">
        <v>0</v>
      </c>
      <c r="AL54" s="949" t="s">
        <v>1616</v>
      </c>
    </row>
    <row r="55" spans="1:38" s="711" customFormat="1" ht="12.75" customHeight="1">
      <c r="A55" s="92" t="s">
        <v>1397</v>
      </c>
      <c r="B55" s="941">
        <v>3766347</v>
      </c>
      <c r="C55" s="946">
        <v>3626660</v>
      </c>
      <c r="D55" s="946">
        <f t="shared" si="8"/>
        <v>139687</v>
      </c>
      <c r="E55" s="959">
        <v>0</v>
      </c>
      <c r="F55" s="946">
        <f t="shared" si="9"/>
        <v>139687</v>
      </c>
      <c r="G55" s="946">
        <v>888942</v>
      </c>
      <c r="H55" s="946">
        <v>42378</v>
      </c>
      <c r="I55" s="946">
        <v>0</v>
      </c>
      <c r="J55" s="946">
        <v>28487</v>
      </c>
      <c r="K55" s="946">
        <v>1091472</v>
      </c>
      <c r="L55" s="946">
        <v>810</v>
      </c>
      <c r="M55" s="946">
        <v>715</v>
      </c>
      <c r="N55" s="946">
        <v>45750</v>
      </c>
      <c r="O55" s="946">
        <v>13579</v>
      </c>
      <c r="P55" s="946">
        <v>302277</v>
      </c>
      <c r="Q55" s="946">
        <v>0</v>
      </c>
      <c r="R55" s="946">
        <v>448663</v>
      </c>
      <c r="S55" s="946">
        <v>57760</v>
      </c>
      <c r="T55" s="946">
        <v>5452</v>
      </c>
      <c r="U55" s="946">
        <v>70278</v>
      </c>
      <c r="V55" s="948">
        <v>102311</v>
      </c>
      <c r="W55" s="948">
        <v>68373</v>
      </c>
      <c r="X55" s="948">
        <v>599100</v>
      </c>
      <c r="Y55" s="948">
        <v>71881</v>
      </c>
      <c r="Z55" s="948">
        <v>367062</v>
      </c>
      <c r="AA55" s="948">
        <v>274936</v>
      </c>
      <c r="AB55" s="948">
        <v>284440</v>
      </c>
      <c r="AC55" s="948">
        <v>23670</v>
      </c>
      <c r="AD55" s="948">
        <v>519990</v>
      </c>
      <c r="AE55" s="948">
        <v>54889</v>
      </c>
      <c r="AF55" s="948">
        <v>580302</v>
      </c>
      <c r="AG55" s="948">
        <v>140112</v>
      </c>
      <c r="AH55" s="948">
        <v>1044963</v>
      </c>
      <c r="AI55" s="948">
        <v>2959</v>
      </c>
      <c r="AJ55" s="948">
        <v>260734</v>
      </c>
      <c r="AK55" s="948">
        <v>722</v>
      </c>
      <c r="AL55" s="949" t="s">
        <v>1616</v>
      </c>
    </row>
    <row r="56" spans="1:38" s="711" customFormat="1" ht="12.75" customHeight="1">
      <c r="A56" s="92" t="s">
        <v>1399</v>
      </c>
      <c r="B56" s="941">
        <v>2668067</v>
      </c>
      <c r="C56" s="946">
        <v>2622398</v>
      </c>
      <c r="D56" s="946">
        <f t="shared" si="8"/>
        <v>45669</v>
      </c>
      <c r="E56" s="959">
        <v>9845</v>
      </c>
      <c r="F56" s="946">
        <f t="shared" si="9"/>
        <v>35824</v>
      </c>
      <c r="G56" s="946">
        <v>513827</v>
      </c>
      <c r="H56" s="946">
        <v>38182</v>
      </c>
      <c r="I56" s="946">
        <v>0</v>
      </c>
      <c r="J56" s="946">
        <v>25661</v>
      </c>
      <c r="K56" s="946">
        <v>988816</v>
      </c>
      <c r="L56" s="946">
        <v>493</v>
      </c>
      <c r="M56" s="946">
        <v>0</v>
      </c>
      <c r="N56" s="946">
        <v>29803</v>
      </c>
      <c r="O56" s="946">
        <v>5501</v>
      </c>
      <c r="P56" s="946">
        <v>121527</v>
      </c>
      <c r="Q56" s="946">
        <v>0</v>
      </c>
      <c r="R56" s="946">
        <v>270472</v>
      </c>
      <c r="S56" s="946">
        <v>27136</v>
      </c>
      <c r="T56" s="946">
        <v>5053</v>
      </c>
      <c r="U56" s="946">
        <v>0</v>
      </c>
      <c r="V56" s="948">
        <v>41723</v>
      </c>
      <c r="W56" s="948">
        <v>106073</v>
      </c>
      <c r="X56" s="948">
        <v>493800</v>
      </c>
      <c r="Y56" s="948">
        <v>61116</v>
      </c>
      <c r="Z56" s="948">
        <v>628024</v>
      </c>
      <c r="AA56" s="948">
        <v>300872</v>
      </c>
      <c r="AB56" s="948">
        <v>90513</v>
      </c>
      <c r="AC56" s="948">
        <v>2041</v>
      </c>
      <c r="AD56" s="948">
        <v>373327</v>
      </c>
      <c r="AE56" s="948">
        <v>30865</v>
      </c>
      <c r="AF56" s="948">
        <v>426131</v>
      </c>
      <c r="AG56" s="948">
        <v>111217</v>
      </c>
      <c r="AH56" s="948">
        <v>391778</v>
      </c>
      <c r="AI56" s="948">
        <v>0</v>
      </c>
      <c r="AJ56" s="948">
        <v>206514</v>
      </c>
      <c r="AK56" s="948">
        <v>0</v>
      </c>
      <c r="AL56" s="949" t="s">
        <v>1616</v>
      </c>
    </row>
    <row r="57" spans="1:38" s="711" customFormat="1" ht="12.75" customHeight="1">
      <c r="A57" s="92" t="s">
        <v>1401</v>
      </c>
      <c r="B57" s="941">
        <v>2905021</v>
      </c>
      <c r="C57" s="946">
        <v>2822414</v>
      </c>
      <c r="D57" s="946">
        <f t="shared" si="8"/>
        <v>82607</v>
      </c>
      <c r="E57" s="959">
        <v>0</v>
      </c>
      <c r="F57" s="946">
        <f t="shared" si="9"/>
        <v>82607</v>
      </c>
      <c r="G57" s="946">
        <v>334186</v>
      </c>
      <c r="H57" s="946">
        <v>41918</v>
      </c>
      <c r="I57" s="946">
        <v>0</v>
      </c>
      <c r="J57" s="946">
        <v>28592</v>
      </c>
      <c r="K57" s="946">
        <v>1166429</v>
      </c>
      <c r="L57" s="946">
        <v>400</v>
      </c>
      <c r="M57" s="946">
        <v>0</v>
      </c>
      <c r="N57" s="946">
        <v>38518</v>
      </c>
      <c r="O57" s="946">
        <v>5830</v>
      </c>
      <c r="P57" s="946">
        <v>323806</v>
      </c>
      <c r="Q57" s="946">
        <v>0</v>
      </c>
      <c r="R57" s="946">
        <v>325790</v>
      </c>
      <c r="S57" s="946">
        <v>35727</v>
      </c>
      <c r="T57" s="946">
        <v>18166</v>
      </c>
      <c r="U57" s="946">
        <v>40000</v>
      </c>
      <c r="V57" s="948">
        <v>51519</v>
      </c>
      <c r="W57" s="948">
        <v>24140</v>
      </c>
      <c r="X57" s="948">
        <v>470000</v>
      </c>
      <c r="Y57" s="948">
        <v>58390</v>
      </c>
      <c r="Z57" s="948">
        <v>470680</v>
      </c>
      <c r="AA57" s="948">
        <v>232223</v>
      </c>
      <c r="AB57" s="948">
        <v>108430</v>
      </c>
      <c r="AC57" s="948">
        <v>1458</v>
      </c>
      <c r="AD57" s="948">
        <v>545234</v>
      </c>
      <c r="AE57" s="948">
        <v>23616</v>
      </c>
      <c r="AF57" s="948">
        <v>336576</v>
      </c>
      <c r="AG57" s="948">
        <v>100303</v>
      </c>
      <c r="AH57" s="948">
        <v>714290</v>
      </c>
      <c r="AI57" s="948">
        <v>19286</v>
      </c>
      <c r="AJ57" s="948">
        <v>211928</v>
      </c>
      <c r="AK57" s="948">
        <v>0</v>
      </c>
      <c r="AL57" s="949" t="s">
        <v>1616</v>
      </c>
    </row>
    <row r="58" spans="1:38" s="711" customFormat="1" ht="12.75" customHeight="1">
      <c r="A58" s="92" t="s">
        <v>1403</v>
      </c>
      <c r="B58" s="941">
        <v>1853394</v>
      </c>
      <c r="C58" s="946">
        <v>1790448</v>
      </c>
      <c r="D58" s="946">
        <f t="shared" si="8"/>
        <v>62946</v>
      </c>
      <c r="E58" s="959">
        <v>0</v>
      </c>
      <c r="F58" s="946">
        <f t="shared" si="9"/>
        <v>62946</v>
      </c>
      <c r="G58" s="946">
        <v>316844</v>
      </c>
      <c r="H58" s="946">
        <v>27885</v>
      </c>
      <c r="I58" s="946">
        <v>0</v>
      </c>
      <c r="J58" s="946">
        <v>20315</v>
      </c>
      <c r="K58" s="946">
        <v>824202</v>
      </c>
      <c r="L58" s="946">
        <v>0</v>
      </c>
      <c r="M58" s="946">
        <v>9191</v>
      </c>
      <c r="N58" s="946">
        <v>31240</v>
      </c>
      <c r="O58" s="946">
        <v>5109</v>
      </c>
      <c r="P58" s="946">
        <v>165073</v>
      </c>
      <c r="Q58" s="946">
        <v>0</v>
      </c>
      <c r="R58" s="946">
        <v>214091</v>
      </c>
      <c r="S58" s="946">
        <v>11798</v>
      </c>
      <c r="T58" s="946">
        <v>0</v>
      </c>
      <c r="U58" s="946">
        <v>342</v>
      </c>
      <c r="V58" s="948">
        <v>35756</v>
      </c>
      <c r="W58" s="948">
        <v>32648</v>
      </c>
      <c r="X58" s="948">
        <v>158900</v>
      </c>
      <c r="Y58" s="948">
        <v>52730</v>
      </c>
      <c r="Z58" s="948">
        <v>319224</v>
      </c>
      <c r="AA58" s="948">
        <v>180799</v>
      </c>
      <c r="AB58" s="948">
        <v>72931</v>
      </c>
      <c r="AC58" s="948">
        <v>851</v>
      </c>
      <c r="AD58" s="948">
        <v>279714</v>
      </c>
      <c r="AE58" s="948">
        <v>109040</v>
      </c>
      <c r="AF58" s="948">
        <v>256418</v>
      </c>
      <c r="AG58" s="948">
        <v>88181</v>
      </c>
      <c r="AH58" s="948">
        <v>259431</v>
      </c>
      <c r="AI58" s="948">
        <v>16655</v>
      </c>
      <c r="AJ58" s="948">
        <v>154474</v>
      </c>
      <c r="AK58" s="948">
        <v>0</v>
      </c>
      <c r="AL58" s="949" t="s">
        <v>1616</v>
      </c>
    </row>
    <row r="59" spans="1:38" s="711" customFormat="1" ht="12.75" customHeight="1">
      <c r="A59" s="92" t="s">
        <v>1405</v>
      </c>
      <c r="B59" s="941">
        <v>1874422</v>
      </c>
      <c r="C59" s="946">
        <v>1849086</v>
      </c>
      <c r="D59" s="946">
        <f t="shared" si="8"/>
        <v>25336</v>
      </c>
      <c r="E59" s="959">
        <v>0</v>
      </c>
      <c r="F59" s="946">
        <f t="shared" si="9"/>
        <v>25336</v>
      </c>
      <c r="G59" s="946">
        <v>316405</v>
      </c>
      <c r="H59" s="946">
        <v>27454</v>
      </c>
      <c r="I59" s="946">
        <v>0</v>
      </c>
      <c r="J59" s="946">
        <v>18451</v>
      </c>
      <c r="K59" s="946">
        <v>695845</v>
      </c>
      <c r="L59" s="946">
        <v>577</v>
      </c>
      <c r="M59" s="946">
        <v>0</v>
      </c>
      <c r="N59" s="946">
        <v>41946</v>
      </c>
      <c r="O59" s="946">
        <v>3387</v>
      </c>
      <c r="P59" s="946">
        <v>73801</v>
      </c>
      <c r="Q59" s="946">
        <v>0</v>
      </c>
      <c r="R59" s="946">
        <v>192916</v>
      </c>
      <c r="S59" s="946">
        <v>17090</v>
      </c>
      <c r="T59" s="946">
        <v>10089</v>
      </c>
      <c r="U59" s="946">
        <v>106600</v>
      </c>
      <c r="V59" s="948">
        <v>18422</v>
      </c>
      <c r="W59" s="948">
        <v>17639</v>
      </c>
      <c r="X59" s="948">
        <v>333800</v>
      </c>
      <c r="Y59" s="948">
        <v>50437</v>
      </c>
      <c r="Z59" s="948">
        <v>555950</v>
      </c>
      <c r="AA59" s="948">
        <v>214717</v>
      </c>
      <c r="AB59" s="948">
        <v>78897</v>
      </c>
      <c r="AC59" s="948">
        <v>662</v>
      </c>
      <c r="AD59" s="948">
        <v>226782</v>
      </c>
      <c r="AE59" s="948">
        <v>15736</v>
      </c>
      <c r="AF59" s="948">
        <v>249917</v>
      </c>
      <c r="AG59" s="948">
        <v>76449</v>
      </c>
      <c r="AH59" s="948">
        <v>216071</v>
      </c>
      <c r="AI59" s="948">
        <v>0</v>
      </c>
      <c r="AJ59" s="948">
        <v>163468</v>
      </c>
      <c r="AK59" s="948">
        <v>0</v>
      </c>
      <c r="AL59" s="949" t="s">
        <v>1616</v>
      </c>
    </row>
    <row r="60" spans="1:38" s="711" customFormat="1" ht="12.75" customHeight="1">
      <c r="A60" s="92" t="s">
        <v>1407</v>
      </c>
      <c r="B60" s="941">
        <v>2422270</v>
      </c>
      <c r="C60" s="946">
        <v>2371676</v>
      </c>
      <c r="D60" s="946">
        <f t="shared" si="8"/>
        <v>50594</v>
      </c>
      <c r="E60" s="959">
        <v>0</v>
      </c>
      <c r="F60" s="946">
        <f t="shared" si="9"/>
        <v>50594</v>
      </c>
      <c r="G60" s="946">
        <v>352175</v>
      </c>
      <c r="H60" s="946">
        <v>26786</v>
      </c>
      <c r="I60" s="946">
        <v>0</v>
      </c>
      <c r="J60" s="946">
        <v>23280</v>
      </c>
      <c r="K60" s="946">
        <v>1021533</v>
      </c>
      <c r="L60" s="946">
        <v>0</v>
      </c>
      <c r="M60" s="946">
        <v>83545</v>
      </c>
      <c r="N60" s="946">
        <v>49772</v>
      </c>
      <c r="O60" s="946">
        <v>3109</v>
      </c>
      <c r="P60" s="946">
        <v>165439</v>
      </c>
      <c r="Q60" s="946">
        <v>0</v>
      </c>
      <c r="R60" s="946">
        <v>413712</v>
      </c>
      <c r="S60" s="946">
        <v>11562</v>
      </c>
      <c r="T60" s="946">
        <v>12407</v>
      </c>
      <c r="U60" s="946">
        <v>0</v>
      </c>
      <c r="V60" s="948">
        <v>18557</v>
      </c>
      <c r="W60" s="948">
        <v>26093</v>
      </c>
      <c r="X60" s="948">
        <v>214300</v>
      </c>
      <c r="Y60" s="948">
        <v>53543</v>
      </c>
      <c r="Z60" s="948">
        <v>331587</v>
      </c>
      <c r="AA60" s="948">
        <v>254913</v>
      </c>
      <c r="AB60" s="948">
        <v>100338</v>
      </c>
      <c r="AC60" s="948">
        <v>1189</v>
      </c>
      <c r="AD60" s="948">
        <v>514187</v>
      </c>
      <c r="AE60" s="948">
        <v>19263</v>
      </c>
      <c r="AF60" s="948">
        <v>257112</v>
      </c>
      <c r="AG60" s="948">
        <v>85299</v>
      </c>
      <c r="AH60" s="948">
        <v>491449</v>
      </c>
      <c r="AI60" s="948">
        <v>56571</v>
      </c>
      <c r="AJ60" s="948">
        <v>206225</v>
      </c>
      <c r="AK60" s="948">
        <v>0</v>
      </c>
      <c r="AL60" s="949" t="s">
        <v>1616</v>
      </c>
    </row>
    <row r="61" spans="1:38" s="711" customFormat="1" ht="12.75" customHeight="1">
      <c r="A61" s="92" t="s">
        <v>1409</v>
      </c>
      <c r="B61" s="941">
        <v>3320971</v>
      </c>
      <c r="C61" s="946">
        <v>3245743</v>
      </c>
      <c r="D61" s="946">
        <f t="shared" si="8"/>
        <v>75228</v>
      </c>
      <c r="E61" s="959">
        <v>0</v>
      </c>
      <c r="F61" s="946">
        <f t="shared" si="9"/>
        <v>75228</v>
      </c>
      <c r="G61" s="946">
        <v>563292</v>
      </c>
      <c r="H61" s="946">
        <v>27318</v>
      </c>
      <c r="I61" s="946">
        <v>0</v>
      </c>
      <c r="J61" s="946">
        <v>18357</v>
      </c>
      <c r="K61" s="946">
        <v>1242169</v>
      </c>
      <c r="L61" s="946">
        <v>512</v>
      </c>
      <c r="M61" s="946">
        <v>75411</v>
      </c>
      <c r="N61" s="946">
        <v>23487</v>
      </c>
      <c r="O61" s="946">
        <v>15175</v>
      </c>
      <c r="P61" s="946">
        <v>277551</v>
      </c>
      <c r="Q61" s="946">
        <v>0</v>
      </c>
      <c r="R61" s="946">
        <v>503080</v>
      </c>
      <c r="S61" s="946">
        <v>18202</v>
      </c>
      <c r="T61" s="946">
        <v>36381</v>
      </c>
      <c r="U61" s="946">
        <v>0</v>
      </c>
      <c r="V61" s="948">
        <v>24018</v>
      </c>
      <c r="W61" s="948">
        <v>74418</v>
      </c>
      <c r="X61" s="948">
        <v>421600</v>
      </c>
      <c r="Y61" s="948">
        <v>60735</v>
      </c>
      <c r="Z61" s="948">
        <v>480594</v>
      </c>
      <c r="AA61" s="948">
        <v>400751</v>
      </c>
      <c r="AB61" s="948">
        <v>148717</v>
      </c>
      <c r="AC61" s="948">
        <v>12751</v>
      </c>
      <c r="AD61" s="948">
        <v>617368</v>
      </c>
      <c r="AE61" s="948">
        <v>56888</v>
      </c>
      <c r="AF61" s="948">
        <v>375474</v>
      </c>
      <c r="AG61" s="948">
        <v>142642</v>
      </c>
      <c r="AH61" s="948">
        <v>541690</v>
      </c>
      <c r="AI61" s="948">
        <v>147612</v>
      </c>
      <c r="AJ61" s="948">
        <v>242469</v>
      </c>
      <c r="AK61" s="948">
        <v>18052</v>
      </c>
      <c r="AL61" s="949" t="s">
        <v>1616</v>
      </c>
    </row>
    <row r="62" spans="1:38" s="711" customFormat="1" ht="12.75" customHeight="1">
      <c r="A62" s="92" t="s">
        <v>1411</v>
      </c>
      <c r="B62" s="941">
        <v>3430818</v>
      </c>
      <c r="C62" s="946">
        <v>3371652</v>
      </c>
      <c r="D62" s="946">
        <f t="shared" si="8"/>
        <v>59166</v>
      </c>
      <c r="E62" s="959">
        <v>0</v>
      </c>
      <c r="F62" s="946">
        <f t="shared" si="9"/>
        <v>59166</v>
      </c>
      <c r="G62" s="946">
        <v>766013</v>
      </c>
      <c r="H62" s="946">
        <v>55401</v>
      </c>
      <c r="I62" s="946">
        <v>0</v>
      </c>
      <c r="J62" s="946">
        <v>37229</v>
      </c>
      <c r="K62" s="946">
        <v>1315938</v>
      </c>
      <c r="L62" s="946">
        <v>1015</v>
      </c>
      <c r="M62" s="946">
        <v>8392</v>
      </c>
      <c r="N62" s="946">
        <v>35675</v>
      </c>
      <c r="O62" s="946">
        <v>8006</v>
      </c>
      <c r="P62" s="946">
        <v>306934</v>
      </c>
      <c r="Q62" s="946">
        <v>0</v>
      </c>
      <c r="R62" s="946">
        <v>419935</v>
      </c>
      <c r="S62" s="946">
        <v>27102</v>
      </c>
      <c r="T62" s="946">
        <v>3688</v>
      </c>
      <c r="U62" s="946">
        <v>1600</v>
      </c>
      <c r="V62" s="948">
        <v>49151</v>
      </c>
      <c r="W62" s="948">
        <v>38039</v>
      </c>
      <c r="X62" s="948">
        <v>356700</v>
      </c>
      <c r="Y62" s="948">
        <v>72913</v>
      </c>
      <c r="Z62" s="948">
        <v>493669</v>
      </c>
      <c r="AA62" s="948">
        <v>444199</v>
      </c>
      <c r="AB62" s="948">
        <v>151695</v>
      </c>
      <c r="AC62" s="948">
        <v>12493</v>
      </c>
      <c r="AD62" s="948">
        <v>536448</v>
      </c>
      <c r="AE62" s="948">
        <v>79400</v>
      </c>
      <c r="AF62" s="948">
        <v>487599</v>
      </c>
      <c r="AG62" s="948">
        <v>144883</v>
      </c>
      <c r="AH62" s="948">
        <v>661714</v>
      </c>
      <c r="AI62" s="948">
        <v>11413</v>
      </c>
      <c r="AJ62" s="948">
        <v>275226</v>
      </c>
      <c r="AK62" s="948">
        <v>0</v>
      </c>
      <c r="AL62" s="949" t="s">
        <v>1616</v>
      </c>
    </row>
    <row r="63" spans="1:38" s="711" customFormat="1" ht="12.75" customHeight="1">
      <c r="A63" s="92" t="s">
        <v>1413</v>
      </c>
      <c r="B63" s="941">
        <v>2876848</v>
      </c>
      <c r="C63" s="946">
        <v>2857724</v>
      </c>
      <c r="D63" s="946">
        <f t="shared" si="8"/>
        <v>19124</v>
      </c>
      <c r="E63" s="959">
        <v>0</v>
      </c>
      <c r="F63" s="946">
        <f t="shared" si="9"/>
        <v>19124</v>
      </c>
      <c r="G63" s="946">
        <v>335219</v>
      </c>
      <c r="H63" s="946">
        <v>28408</v>
      </c>
      <c r="I63" s="946">
        <v>322</v>
      </c>
      <c r="J63" s="946">
        <v>19090</v>
      </c>
      <c r="K63" s="946">
        <v>1004714</v>
      </c>
      <c r="L63" s="946">
        <v>0</v>
      </c>
      <c r="M63" s="946">
        <v>28804</v>
      </c>
      <c r="N63" s="946">
        <v>50705</v>
      </c>
      <c r="O63" s="946">
        <v>5024</v>
      </c>
      <c r="P63" s="946">
        <v>367175</v>
      </c>
      <c r="Q63" s="946">
        <v>0</v>
      </c>
      <c r="R63" s="946">
        <v>369397</v>
      </c>
      <c r="S63" s="946">
        <v>61270</v>
      </c>
      <c r="T63" s="946">
        <v>2400</v>
      </c>
      <c r="U63" s="946">
        <v>74569</v>
      </c>
      <c r="V63" s="948">
        <v>16353</v>
      </c>
      <c r="W63" s="948">
        <v>49998</v>
      </c>
      <c r="X63" s="948">
        <v>463400</v>
      </c>
      <c r="Y63" s="948">
        <v>46686</v>
      </c>
      <c r="Z63" s="948">
        <v>377165</v>
      </c>
      <c r="AA63" s="948">
        <v>336804</v>
      </c>
      <c r="AB63" s="948">
        <v>158563</v>
      </c>
      <c r="AC63" s="948">
        <v>695</v>
      </c>
      <c r="AD63" s="948">
        <v>648493</v>
      </c>
      <c r="AE63" s="948">
        <v>34850</v>
      </c>
      <c r="AF63" s="948">
        <v>352868</v>
      </c>
      <c r="AG63" s="948">
        <v>78979</v>
      </c>
      <c r="AH63" s="948">
        <v>484037</v>
      </c>
      <c r="AI63" s="948">
        <v>48469</v>
      </c>
      <c r="AJ63" s="948">
        <v>290115</v>
      </c>
      <c r="AK63" s="948">
        <v>0</v>
      </c>
      <c r="AL63" s="949" t="s">
        <v>1616</v>
      </c>
    </row>
    <row r="64" spans="1:38" s="711" customFormat="1" ht="12.75" customHeight="1">
      <c r="A64" s="92" t="s">
        <v>1415</v>
      </c>
      <c r="B64" s="941">
        <v>1676509</v>
      </c>
      <c r="C64" s="946">
        <v>1645781</v>
      </c>
      <c r="D64" s="946">
        <f t="shared" si="8"/>
        <v>30728</v>
      </c>
      <c r="E64" s="959">
        <v>0</v>
      </c>
      <c r="F64" s="946">
        <f t="shared" si="9"/>
        <v>30728</v>
      </c>
      <c r="G64" s="946">
        <v>201178</v>
      </c>
      <c r="H64" s="946">
        <v>13789</v>
      </c>
      <c r="I64" s="946">
        <v>0</v>
      </c>
      <c r="J64" s="946">
        <v>9140</v>
      </c>
      <c r="K64" s="946">
        <v>720685</v>
      </c>
      <c r="L64" s="946">
        <v>0</v>
      </c>
      <c r="M64" s="946">
        <v>14447</v>
      </c>
      <c r="N64" s="946">
        <v>37043</v>
      </c>
      <c r="O64" s="946">
        <v>4117</v>
      </c>
      <c r="P64" s="946">
        <v>147870</v>
      </c>
      <c r="Q64" s="946">
        <v>0</v>
      </c>
      <c r="R64" s="946">
        <v>205554</v>
      </c>
      <c r="S64" s="946">
        <v>39859</v>
      </c>
      <c r="T64" s="946">
        <v>1000</v>
      </c>
      <c r="U64" s="946">
        <v>28209</v>
      </c>
      <c r="V64" s="948">
        <v>30004</v>
      </c>
      <c r="W64" s="948">
        <v>34714</v>
      </c>
      <c r="X64" s="948">
        <v>188900</v>
      </c>
      <c r="Y64" s="948">
        <v>42873</v>
      </c>
      <c r="Z64" s="948">
        <v>268575</v>
      </c>
      <c r="AA64" s="948">
        <v>182355</v>
      </c>
      <c r="AB64" s="948">
        <v>67397</v>
      </c>
      <c r="AC64" s="948">
        <v>272</v>
      </c>
      <c r="AD64" s="948">
        <v>284797</v>
      </c>
      <c r="AE64" s="948">
        <v>55578</v>
      </c>
      <c r="AF64" s="948">
        <v>204040</v>
      </c>
      <c r="AG64" s="948">
        <v>59047</v>
      </c>
      <c r="AH64" s="948">
        <v>301154</v>
      </c>
      <c r="AI64" s="948">
        <v>1749</v>
      </c>
      <c r="AJ64" s="948">
        <v>170921</v>
      </c>
      <c r="AK64" s="948">
        <v>7023</v>
      </c>
      <c r="AL64" s="949" t="s">
        <v>1616</v>
      </c>
    </row>
    <row r="65" spans="1:38" s="711" customFormat="1" ht="12.75" customHeight="1">
      <c r="A65" s="99" t="s">
        <v>1417</v>
      </c>
      <c r="B65" s="960">
        <v>2054586</v>
      </c>
      <c r="C65" s="961">
        <v>2009300</v>
      </c>
      <c r="D65" s="961">
        <f t="shared" si="8"/>
        <v>45286</v>
      </c>
      <c r="E65" s="962">
        <v>0</v>
      </c>
      <c r="F65" s="961">
        <f t="shared" si="9"/>
        <v>45286</v>
      </c>
      <c r="G65" s="961">
        <v>293835</v>
      </c>
      <c r="H65" s="961">
        <v>25120</v>
      </c>
      <c r="I65" s="961">
        <v>2675</v>
      </c>
      <c r="J65" s="961">
        <v>21242</v>
      </c>
      <c r="K65" s="961">
        <v>868787</v>
      </c>
      <c r="L65" s="961">
        <v>0</v>
      </c>
      <c r="M65" s="961">
        <v>1454</v>
      </c>
      <c r="N65" s="961">
        <v>29272</v>
      </c>
      <c r="O65" s="961">
        <v>4360</v>
      </c>
      <c r="P65" s="961">
        <v>104680</v>
      </c>
      <c r="Q65" s="961">
        <v>0</v>
      </c>
      <c r="R65" s="961">
        <v>230300</v>
      </c>
      <c r="S65" s="961">
        <v>98847</v>
      </c>
      <c r="T65" s="961">
        <v>7536</v>
      </c>
      <c r="U65" s="961">
        <v>0</v>
      </c>
      <c r="V65" s="963">
        <v>54301</v>
      </c>
      <c r="W65" s="963">
        <v>55377</v>
      </c>
      <c r="X65" s="963">
        <v>256800</v>
      </c>
      <c r="Y65" s="963">
        <v>47491</v>
      </c>
      <c r="Z65" s="963">
        <v>420942</v>
      </c>
      <c r="AA65" s="963">
        <v>257763</v>
      </c>
      <c r="AB65" s="963">
        <v>72128</v>
      </c>
      <c r="AC65" s="963">
        <v>481</v>
      </c>
      <c r="AD65" s="963">
        <v>271119</v>
      </c>
      <c r="AE65" s="963">
        <v>5078</v>
      </c>
      <c r="AF65" s="963">
        <v>295015</v>
      </c>
      <c r="AG65" s="963">
        <v>91300</v>
      </c>
      <c r="AH65" s="963">
        <v>322684</v>
      </c>
      <c r="AI65" s="963">
        <v>6580</v>
      </c>
      <c r="AJ65" s="963">
        <v>218719</v>
      </c>
      <c r="AK65" s="963">
        <v>0</v>
      </c>
      <c r="AL65" s="964" t="s">
        <v>1616</v>
      </c>
    </row>
    <row r="66" spans="1:16" ht="11.25">
      <c r="A66" s="716" t="s">
        <v>970</v>
      </c>
      <c r="N66" s="719"/>
      <c r="O66" s="719"/>
      <c r="P66" s="719"/>
    </row>
    <row r="67" ht="11.25">
      <c r="P67" s="719"/>
    </row>
    <row r="68" ht="11.25">
      <c r="P68" s="719"/>
    </row>
    <row r="69" ht="11.25">
      <c r="P69" s="719"/>
    </row>
    <row r="70" ht="11.25">
      <c r="P70" s="719"/>
    </row>
  </sheetData>
  <mergeCells count="18">
    <mergeCell ref="W5:W7"/>
    <mergeCell ref="X5:X7"/>
    <mergeCell ref="Y5:Y7"/>
    <mergeCell ref="Z5:Z7"/>
    <mergeCell ref="AA5:AA7"/>
    <mergeCell ref="AB5:AB7"/>
    <mergeCell ref="AC5:AC7"/>
    <mergeCell ref="AD5:AD7"/>
    <mergeCell ref="G4:X4"/>
    <mergeCell ref="Y4:AL4"/>
    <mergeCell ref="AI5:AI7"/>
    <mergeCell ref="AJ5:AJ7"/>
    <mergeCell ref="AK5:AK7"/>
    <mergeCell ref="AL5:AL7"/>
    <mergeCell ref="AE5:AE7"/>
    <mergeCell ref="AF5:AF7"/>
    <mergeCell ref="AG5:AG7"/>
    <mergeCell ref="AH5:AH7"/>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2:O72"/>
  <sheetViews>
    <sheetView workbookViewId="0" topLeftCell="A1">
      <selection activeCell="A1" sqref="A1"/>
    </sheetView>
  </sheetViews>
  <sheetFormatPr defaultColWidth="9.00390625" defaultRowHeight="17.25" customHeight="1"/>
  <cols>
    <col min="1" max="1" width="2.625" style="965" customWidth="1"/>
    <col min="2" max="2" width="1.625" style="965" customWidth="1"/>
    <col min="3" max="3" width="1.625" style="965" hidden="1" customWidth="1"/>
    <col min="4" max="4" width="1.75390625" style="965" hidden="1" customWidth="1"/>
    <col min="5" max="6" width="2.125" style="965" customWidth="1"/>
    <col min="7" max="7" width="12.00390625" style="965" customWidth="1"/>
    <col min="8" max="8" width="6.375" style="965" bestFit="1" customWidth="1"/>
    <col min="9" max="14" width="10.625" style="965" customWidth="1"/>
    <col min="15" max="15" width="11.375" style="965" customWidth="1"/>
    <col min="16" max="16384" width="9.00390625" style="965" customWidth="1"/>
  </cols>
  <sheetData>
    <row r="1" ht="12"/>
    <row r="2" spans="2:14" ht="17.25" customHeight="1">
      <c r="B2" s="966" t="s">
        <v>1045</v>
      </c>
      <c r="N2" s="967"/>
    </row>
    <row r="3" spans="2:14" ht="14.25">
      <c r="B3" s="966"/>
      <c r="N3" s="967"/>
    </row>
    <row r="4" spans="2:15" s="968" customFormat="1" ht="17.25" customHeight="1" thickBot="1">
      <c r="B4" s="969"/>
      <c r="C4" s="970"/>
      <c r="D4" s="970"/>
      <c r="E4" s="970"/>
      <c r="F4" s="970"/>
      <c r="G4" s="970"/>
      <c r="O4" s="971" t="s">
        <v>1010</v>
      </c>
    </row>
    <row r="5" spans="2:15" ht="47.25" customHeight="1" thickTop="1">
      <c r="B5" s="1567" t="s">
        <v>1011</v>
      </c>
      <c r="C5" s="1568"/>
      <c r="D5" s="1568"/>
      <c r="E5" s="1568"/>
      <c r="F5" s="1568"/>
      <c r="G5" s="1568"/>
      <c r="H5" s="1569"/>
      <c r="I5" s="972" t="s">
        <v>972</v>
      </c>
      <c r="J5" s="972" t="s">
        <v>973</v>
      </c>
      <c r="K5" s="972" t="s">
        <v>974</v>
      </c>
      <c r="L5" s="972" t="s">
        <v>975</v>
      </c>
      <c r="M5" s="972" t="s">
        <v>1383</v>
      </c>
      <c r="N5" s="972" t="s">
        <v>976</v>
      </c>
      <c r="O5" s="973" t="s">
        <v>1012</v>
      </c>
    </row>
    <row r="6" spans="2:15" ht="17.25" customHeight="1">
      <c r="B6" s="1579" t="s">
        <v>1013</v>
      </c>
      <c r="C6" s="1580"/>
      <c r="D6" s="1580"/>
      <c r="E6" s="1580"/>
      <c r="F6" s="1580"/>
      <c r="G6" s="1580"/>
      <c r="H6" s="974" t="s">
        <v>1014</v>
      </c>
      <c r="I6" s="975">
        <v>67</v>
      </c>
      <c r="J6" s="976">
        <v>69</v>
      </c>
      <c r="K6" s="976">
        <v>65</v>
      </c>
      <c r="L6" s="976">
        <v>72</v>
      </c>
      <c r="M6" s="976">
        <v>64</v>
      </c>
      <c r="N6" s="976">
        <v>57</v>
      </c>
      <c r="O6" s="977">
        <v>4608</v>
      </c>
    </row>
    <row r="7" spans="2:15" ht="17.25" customHeight="1">
      <c r="B7" s="1581" t="s">
        <v>977</v>
      </c>
      <c r="C7" s="1576"/>
      <c r="D7" s="1576"/>
      <c r="E7" s="1576"/>
      <c r="F7" s="1576"/>
      <c r="G7" s="1576"/>
      <c r="H7" s="979" t="s">
        <v>978</v>
      </c>
      <c r="I7" s="980">
        <v>3.85</v>
      </c>
      <c r="J7" s="981">
        <v>3.67</v>
      </c>
      <c r="K7" s="981">
        <v>3.62</v>
      </c>
      <c r="L7" s="982">
        <v>3.69</v>
      </c>
      <c r="M7" s="982">
        <v>3.81</v>
      </c>
      <c r="N7" s="982">
        <v>3.72</v>
      </c>
      <c r="O7" s="983">
        <v>3.77</v>
      </c>
    </row>
    <row r="8" spans="2:15" ht="17.25" customHeight="1">
      <c r="B8" s="1581" t="s">
        <v>979</v>
      </c>
      <c r="C8" s="1576"/>
      <c r="D8" s="1576"/>
      <c r="E8" s="1576"/>
      <c r="F8" s="1576"/>
      <c r="G8" s="1576"/>
      <c r="H8" s="979" t="s">
        <v>978</v>
      </c>
      <c r="I8" s="984">
        <v>1.52</v>
      </c>
      <c r="J8" s="982">
        <v>1.55</v>
      </c>
      <c r="K8" s="982">
        <v>1.38</v>
      </c>
      <c r="L8" s="982">
        <v>1.43</v>
      </c>
      <c r="M8" s="982">
        <v>1.83</v>
      </c>
      <c r="N8" s="982">
        <v>1.53</v>
      </c>
      <c r="O8" s="985">
        <v>1.44</v>
      </c>
    </row>
    <row r="9" spans="2:15" ht="17.25" customHeight="1">
      <c r="B9" s="1582" t="s">
        <v>980</v>
      </c>
      <c r="C9" s="1583"/>
      <c r="D9" s="1583"/>
      <c r="E9" s="1583"/>
      <c r="F9" s="1583"/>
      <c r="G9" s="1583"/>
      <c r="H9" s="986" t="s">
        <v>981</v>
      </c>
      <c r="I9" s="987">
        <v>41.4</v>
      </c>
      <c r="J9" s="988">
        <v>44.7</v>
      </c>
      <c r="K9" s="988">
        <v>44.1</v>
      </c>
      <c r="L9" s="988">
        <v>41.9</v>
      </c>
      <c r="M9" s="988">
        <v>44.8</v>
      </c>
      <c r="N9" s="988">
        <v>42.8</v>
      </c>
      <c r="O9" s="989">
        <v>42.4</v>
      </c>
    </row>
    <row r="10" spans="2:15" ht="17.25" customHeight="1">
      <c r="B10" s="1584" t="s">
        <v>982</v>
      </c>
      <c r="C10" s="1585"/>
      <c r="D10" s="1585"/>
      <c r="E10" s="1585"/>
      <c r="F10" s="1585"/>
      <c r="G10" s="1585"/>
      <c r="H10" s="1586"/>
      <c r="I10" s="990">
        <v>559835</v>
      </c>
      <c r="J10" s="991">
        <v>548755</v>
      </c>
      <c r="K10" s="991">
        <v>612223</v>
      </c>
      <c r="L10" s="991">
        <v>546447</v>
      </c>
      <c r="M10" s="991">
        <v>712242</v>
      </c>
      <c r="N10" s="991">
        <v>586827</v>
      </c>
      <c r="O10" s="992">
        <v>605915</v>
      </c>
    </row>
    <row r="11" spans="2:15" s="993" customFormat="1" ht="17.25" customHeight="1">
      <c r="B11" s="1577" t="s">
        <v>983</v>
      </c>
      <c r="C11" s="1578"/>
      <c r="D11" s="1578"/>
      <c r="E11" s="1578"/>
      <c r="F11" s="1578"/>
      <c r="G11" s="1578"/>
      <c r="H11" s="1575"/>
      <c r="I11" s="996">
        <v>387934</v>
      </c>
      <c r="J11" s="997">
        <v>351318</v>
      </c>
      <c r="K11" s="997">
        <v>384648</v>
      </c>
      <c r="L11" s="997">
        <v>355725</v>
      </c>
      <c r="M11" s="997">
        <v>454022</v>
      </c>
      <c r="N11" s="997">
        <v>373840</v>
      </c>
      <c r="O11" s="998">
        <v>370437</v>
      </c>
    </row>
    <row r="12" spans="2:15" s="993" customFormat="1" ht="17.25" customHeight="1">
      <c r="B12" s="994"/>
      <c r="C12" s="995"/>
      <c r="D12" s="995"/>
      <c r="E12" s="1578" t="s">
        <v>984</v>
      </c>
      <c r="F12" s="1578"/>
      <c r="G12" s="1578"/>
      <c r="H12" s="1575"/>
      <c r="I12" s="997">
        <v>365127</v>
      </c>
      <c r="J12" s="997">
        <v>340047</v>
      </c>
      <c r="K12" s="997">
        <v>367037</v>
      </c>
      <c r="L12" s="997">
        <v>337534</v>
      </c>
      <c r="M12" s="997">
        <v>418264</v>
      </c>
      <c r="N12" s="997">
        <v>345013</v>
      </c>
      <c r="O12" s="998">
        <v>350258</v>
      </c>
    </row>
    <row r="13" spans="2:15" ht="17.25" customHeight="1">
      <c r="B13" s="978"/>
      <c r="C13" s="979"/>
      <c r="D13" s="979"/>
      <c r="E13" s="979"/>
      <c r="F13" s="1576" t="s">
        <v>985</v>
      </c>
      <c r="G13" s="1576"/>
      <c r="H13" s="1573"/>
      <c r="I13" s="999">
        <v>303342</v>
      </c>
      <c r="J13" s="999">
        <v>289131</v>
      </c>
      <c r="K13" s="999">
        <v>329041</v>
      </c>
      <c r="L13" s="999">
        <v>310547</v>
      </c>
      <c r="M13" s="999">
        <v>321988</v>
      </c>
      <c r="N13" s="999">
        <v>301791</v>
      </c>
      <c r="O13" s="1000">
        <v>313332</v>
      </c>
    </row>
    <row r="14" spans="2:15" ht="17.25" customHeight="1">
      <c r="B14" s="978"/>
      <c r="C14" s="979"/>
      <c r="D14" s="979"/>
      <c r="E14" s="979"/>
      <c r="F14" s="979"/>
      <c r="G14" s="1576" t="s">
        <v>1015</v>
      </c>
      <c r="H14" s="1573"/>
      <c r="I14" s="1001">
        <v>223954</v>
      </c>
      <c r="J14" s="999">
        <v>224073</v>
      </c>
      <c r="K14" s="999">
        <v>248664</v>
      </c>
      <c r="L14" s="999">
        <v>227260</v>
      </c>
      <c r="M14" s="999">
        <v>236763</v>
      </c>
      <c r="N14" s="999">
        <v>231723</v>
      </c>
      <c r="O14" s="1000">
        <v>243701</v>
      </c>
    </row>
    <row r="15" spans="2:15" ht="17.25" customHeight="1">
      <c r="B15" s="978"/>
      <c r="C15" s="979"/>
      <c r="D15" s="979"/>
      <c r="E15" s="979"/>
      <c r="F15" s="979"/>
      <c r="G15" s="1576" t="s">
        <v>1016</v>
      </c>
      <c r="H15" s="1573"/>
      <c r="I15" s="1001">
        <v>79388</v>
      </c>
      <c r="J15" s="999">
        <v>65059</v>
      </c>
      <c r="K15" s="999">
        <v>80377</v>
      </c>
      <c r="L15" s="999">
        <v>83286</v>
      </c>
      <c r="M15" s="999">
        <v>85226</v>
      </c>
      <c r="N15" s="999">
        <v>70068</v>
      </c>
      <c r="O15" s="1000">
        <v>69631</v>
      </c>
    </row>
    <row r="16" spans="2:15" ht="17.25" customHeight="1">
      <c r="B16" s="978"/>
      <c r="C16" s="979"/>
      <c r="D16" s="979"/>
      <c r="E16" s="979"/>
      <c r="F16" s="1576" t="s">
        <v>1017</v>
      </c>
      <c r="G16" s="1576"/>
      <c r="H16" s="1573"/>
      <c r="I16" s="1001">
        <v>61785</v>
      </c>
      <c r="J16" s="999">
        <v>50915</v>
      </c>
      <c r="K16" s="999">
        <v>37995</v>
      </c>
      <c r="L16" s="999">
        <v>26988</v>
      </c>
      <c r="M16" s="999">
        <v>96276</v>
      </c>
      <c r="N16" s="999">
        <v>43223</v>
      </c>
      <c r="O16" s="1000">
        <v>36925</v>
      </c>
    </row>
    <row r="17" spans="2:15" s="993" customFormat="1" ht="17.25" customHeight="1">
      <c r="B17" s="994"/>
      <c r="C17" s="995"/>
      <c r="D17" s="995"/>
      <c r="E17" s="1578" t="s">
        <v>1018</v>
      </c>
      <c r="F17" s="1578"/>
      <c r="G17" s="1578"/>
      <c r="H17" s="1575"/>
      <c r="I17" s="996">
        <v>4398</v>
      </c>
      <c r="J17" s="997">
        <v>4011</v>
      </c>
      <c r="K17" s="997">
        <v>3026</v>
      </c>
      <c r="L17" s="997">
        <v>3902</v>
      </c>
      <c r="M17" s="997">
        <v>12181</v>
      </c>
      <c r="N17" s="997">
        <v>13252</v>
      </c>
      <c r="O17" s="998">
        <v>5731</v>
      </c>
    </row>
    <row r="18" spans="2:15" s="993" customFormat="1" ht="17.25" customHeight="1">
      <c r="B18" s="994"/>
      <c r="C18" s="995"/>
      <c r="D18" s="995"/>
      <c r="E18" s="1578" t="s">
        <v>1019</v>
      </c>
      <c r="F18" s="1578"/>
      <c r="G18" s="1578"/>
      <c r="H18" s="1575"/>
      <c r="I18" s="997">
        <v>4110</v>
      </c>
      <c r="J18" s="997">
        <v>2435</v>
      </c>
      <c r="K18" s="997">
        <v>1756</v>
      </c>
      <c r="L18" s="997">
        <v>3375</v>
      </c>
      <c r="M18" s="997">
        <v>11611</v>
      </c>
      <c r="N18" s="997">
        <v>7305</v>
      </c>
      <c r="O18" s="998">
        <v>5897</v>
      </c>
    </row>
    <row r="19" spans="2:15" ht="17.25" customHeight="1">
      <c r="B19" s="978"/>
      <c r="C19" s="979"/>
      <c r="D19" s="979"/>
      <c r="E19" s="979"/>
      <c r="F19" s="1576" t="s">
        <v>1020</v>
      </c>
      <c r="G19" s="1576"/>
      <c r="H19" s="1573"/>
      <c r="I19" s="1001">
        <v>775</v>
      </c>
      <c r="J19" s="999">
        <v>1319</v>
      </c>
      <c r="K19" s="999">
        <v>938</v>
      </c>
      <c r="L19" s="999">
        <v>1240</v>
      </c>
      <c r="M19" s="999">
        <v>3515</v>
      </c>
      <c r="N19" s="999">
        <v>3995</v>
      </c>
      <c r="O19" s="1000">
        <v>1807</v>
      </c>
    </row>
    <row r="20" spans="2:15" ht="17.25" customHeight="1">
      <c r="B20" s="978"/>
      <c r="C20" s="979"/>
      <c r="D20" s="979"/>
      <c r="E20" s="979"/>
      <c r="F20" s="1576" t="s">
        <v>1021</v>
      </c>
      <c r="G20" s="1576"/>
      <c r="H20" s="1573"/>
      <c r="I20" s="1001">
        <v>3335</v>
      </c>
      <c r="J20" s="999">
        <v>600</v>
      </c>
      <c r="K20" s="999">
        <v>657</v>
      </c>
      <c r="L20" s="999">
        <v>1819</v>
      </c>
      <c r="M20" s="999">
        <v>7231</v>
      </c>
      <c r="N20" s="999">
        <v>2820</v>
      </c>
      <c r="O20" s="1000">
        <v>3810</v>
      </c>
    </row>
    <row r="21" spans="2:15" ht="17.25" customHeight="1">
      <c r="B21" s="978"/>
      <c r="C21" s="979"/>
      <c r="D21" s="979"/>
      <c r="E21" s="979"/>
      <c r="F21" s="1576" t="s">
        <v>1022</v>
      </c>
      <c r="G21" s="1576"/>
      <c r="H21" s="1573"/>
      <c r="I21" s="1001">
        <v>0</v>
      </c>
      <c r="J21" s="999">
        <v>516</v>
      </c>
      <c r="K21" s="999">
        <v>161</v>
      </c>
      <c r="L21" s="999">
        <v>316</v>
      </c>
      <c r="M21" s="999">
        <v>865</v>
      </c>
      <c r="N21" s="999">
        <v>490</v>
      </c>
      <c r="O21" s="1000">
        <v>281</v>
      </c>
    </row>
    <row r="22" spans="2:15" s="993" customFormat="1" ht="17.25" customHeight="1">
      <c r="B22" s="994"/>
      <c r="C22" s="995"/>
      <c r="D22" s="995"/>
      <c r="E22" s="1578" t="s">
        <v>1023</v>
      </c>
      <c r="F22" s="1578"/>
      <c r="G22" s="1578"/>
      <c r="H22" s="1575"/>
      <c r="I22" s="996">
        <v>14298</v>
      </c>
      <c r="J22" s="997">
        <v>4825</v>
      </c>
      <c r="K22" s="997">
        <v>12829</v>
      </c>
      <c r="L22" s="997">
        <v>10914</v>
      </c>
      <c r="M22" s="997">
        <v>11967</v>
      </c>
      <c r="N22" s="997">
        <v>8269</v>
      </c>
      <c r="O22" s="998">
        <v>8551</v>
      </c>
    </row>
    <row r="23" spans="2:15" s="993" customFormat="1" ht="17.25" customHeight="1">
      <c r="B23" s="1577" t="s">
        <v>1024</v>
      </c>
      <c r="C23" s="1578"/>
      <c r="D23" s="1578"/>
      <c r="E23" s="1578"/>
      <c r="F23" s="1578"/>
      <c r="G23" s="1578"/>
      <c r="H23" s="1575"/>
      <c r="I23" s="996">
        <v>102657</v>
      </c>
      <c r="J23" s="997">
        <v>117556</v>
      </c>
      <c r="K23" s="997">
        <v>140678</v>
      </c>
      <c r="L23" s="997">
        <v>116810</v>
      </c>
      <c r="M23" s="997">
        <v>163769</v>
      </c>
      <c r="N23" s="997">
        <v>111526</v>
      </c>
      <c r="O23" s="998">
        <v>140952</v>
      </c>
    </row>
    <row r="24" spans="2:15" ht="17.25" customHeight="1">
      <c r="B24" s="978"/>
      <c r="C24" s="979"/>
      <c r="D24" s="979"/>
      <c r="E24" s="1576" t="s">
        <v>1025</v>
      </c>
      <c r="F24" s="1576"/>
      <c r="G24" s="1576"/>
      <c r="H24" s="1573"/>
      <c r="I24" s="1001">
        <v>92338</v>
      </c>
      <c r="J24" s="999">
        <v>106624</v>
      </c>
      <c r="K24" s="999">
        <v>128556</v>
      </c>
      <c r="L24" s="999">
        <v>106610</v>
      </c>
      <c r="M24" s="999">
        <v>121350</v>
      </c>
      <c r="N24" s="999">
        <v>95858</v>
      </c>
      <c r="O24" s="1000">
        <v>126070</v>
      </c>
    </row>
    <row r="25" spans="2:15" ht="17.25" customHeight="1">
      <c r="B25" s="978"/>
      <c r="C25" s="979"/>
      <c r="D25" s="979"/>
      <c r="E25" s="1576" t="s">
        <v>1026</v>
      </c>
      <c r="F25" s="1576"/>
      <c r="G25" s="1576"/>
      <c r="H25" s="1573"/>
      <c r="I25" s="1001">
        <v>4262</v>
      </c>
      <c r="J25" s="999">
        <v>3441</v>
      </c>
      <c r="K25" s="999">
        <v>3724</v>
      </c>
      <c r="L25" s="999">
        <v>1087</v>
      </c>
      <c r="M25" s="999">
        <v>31338</v>
      </c>
      <c r="N25" s="999">
        <v>2053</v>
      </c>
      <c r="O25" s="1000">
        <v>4680</v>
      </c>
    </row>
    <row r="26" spans="2:15" ht="17.25" customHeight="1">
      <c r="B26" s="978"/>
      <c r="C26" s="979"/>
      <c r="D26" s="979"/>
      <c r="E26" s="1576" t="s">
        <v>1027</v>
      </c>
      <c r="F26" s="1576"/>
      <c r="G26" s="1576"/>
      <c r="H26" s="1573"/>
      <c r="I26" s="1001">
        <v>5942</v>
      </c>
      <c r="J26" s="999">
        <v>6809</v>
      </c>
      <c r="K26" s="999">
        <v>6967</v>
      </c>
      <c r="L26" s="999">
        <v>9054</v>
      </c>
      <c r="M26" s="999">
        <v>10325</v>
      </c>
      <c r="N26" s="999">
        <v>13239</v>
      </c>
      <c r="O26" s="1000">
        <v>8311</v>
      </c>
    </row>
    <row r="27" spans="2:15" ht="17.25" customHeight="1">
      <c r="B27" s="978"/>
      <c r="C27" s="979"/>
      <c r="D27" s="979"/>
      <c r="E27" s="1576" t="s">
        <v>1566</v>
      </c>
      <c r="F27" s="1576"/>
      <c r="G27" s="1576"/>
      <c r="H27" s="1573"/>
      <c r="I27" s="1001">
        <v>114</v>
      </c>
      <c r="J27" s="999">
        <v>682</v>
      </c>
      <c r="K27" s="999">
        <v>1432</v>
      </c>
      <c r="L27" s="999">
        <v>59</v>
      </c>
      <c r="M27" s="999">
        <v>756</v>
      </c>
      <c r="N27" s="999">
        <v>377</v>
      </c>
      <c r="O27" s="1000">
        <v>1891</v>
      </c>
    </row>
    <row r="28" spans="2:15" s="993" customFormat="1" ht="17.25" customHeight="1">
      <c r="B28" s="1587" t="s">
        <v>898</v>
      </c>
      <c r="C28" s="1588"/>
      <c r="D28" s="1588"/>
      <c r="E28" s="1588"/>
      <c r="F28" s="1588"/>
      <c r="G28" s="1588"/>
      <c r="H28" s="1589"/>
      <c r="I28" s="1002">
        <v>69245</v>
      </c>
      <c r="J28" s="1003">
        <v>79881</v>
      </c>
      <c r="K28" s="1003">
        <v>95898</v>
      </c>
      <c r="L28" s="1003">
        <v>73912</v>
      </c>
      <c r="M28" s="1003">
        <v>94450</v>
      </c>
      <c r="N28" s="1003">
        <v>101461</v>
      </c>
      <c r="O28" s="1004">
        <v>94525</v>
      </c>
    </row>
    <row r="29" spans="2:15" ht="17.25" customHeight="1">
      <c r="B29" s="1584" t="s">
        <v>986</v>
      </c>
      <c r="C29" s="1585"/>
      <c r="D29" s="1585"/>
      <c r="E29" s="1585"/>
      <c r="F29" s="1585"/>
      <c r="G29" s="1585"/>
      <c r="H29" s="1586"/>
      <c r="I29" s="991">
        <v>559835</v>
      </c>
      <c r="J29" s="991">
        <v>548755</v>
      </c>
      <c r="K29" s="991">
        <v>621223</v>
      </c>
      <c r="L29" s="991">
        <v>546447</v>
      </c>
      <c r="M29" s="991">
        <v>712242</v>
      </c>
      <c r="N29" s="991">
        <v>586827</v>
      </c>
      <c r="O29" s="992">
        <v>605915</v>
      </c>
    </row>
    <row r="30" spans="2:15" s="993" customFormat="1" ht="17.25" customHeight="1">
      <c r="B30" s="1577" t="s">
        <v>987</v>
      </c>
      <c r="C30" s="1578"/>
      <c r="D30" s="1578"/>
      <c r="E30" s="1578"/>
      <c r="F30" s="1578"/>
      <c r="G30" s="1578"/>
      <c r="H30" s="1575"/>
      <c r="I30" s="997">
        <v>297581</v>
      </c>
      <c r="J30" s="997">
        <v>294841</v>
      </c>
      <c r="K30" s="997">
        <v>314990</v>
      </c>
      <c r="L30" s="997">
        <v>290405</v>
      </c>
      <c r="M30" s="997">
        <v>362254</v>
      </c>
      <c r="N30" s="997">
        <v>299010</v>
      </c>
      <c r="O30" s="998">
        <v>304564</v>
      </c>
    </row>
    <row r="31" spans="2:15" s="993" customFormat="1" ht="17.25" customHeight="1">
      <c r="B31" s="994"/>
      <c r="C31" s="1578" t="s">
        <v>988</v>
      </c>
      <c r="D31" s="1578"/>
      <c r="E31" s="1578"/>
      <c r="F31" s="1578"/>
      <c r="G31" s="1578"/>
      <c r="H31" s="1575"/>
      <c r="I31" s="997">
        <v>243139</v>
      </c>
      <c r="J31" s="997">
        <v>245111</v>
      </c>
      <c r="K31" s="997">
        <v>260444</v>
      </c>
      <c r="L31" s="997">
        <v>243201</v>
      </c>
      <c r="M31" s="997">
        <v>296124</v>
      </c>
      <c r="N31" s="997">
        <v>243793</v>
      </c>
      <c r="O31" s="998">
        <v>253772</v>
      </c>
    </row>
    <row r="32" spans="2:15" s="993" customFormat="1" ht="17.25" customHeight="1">
      <c r="B32" s="994"/>
      <c r="C32" s="995"/>
      <c r="D32" s="1005"/>
      <c r="E32" s="1005"/>
      <c r="F32" s="1574" t="s">
        <v>1028</v>
      </c>
      <c r="G32" s="1574"/>
      <c r="H32" s="1575"/>
      <c r="I32" s="997">
        <v>69470</v>
      </c>
      <c r="J32" s="997">
        <v>65890</v>
      </c>
      <c r="K32" s="997">
        <v>68799</v>
      </c>
      <c r="L32" s="997">
        <v>70315</v>
      </c>
      <c r="M32" s="997">
        <v>71150</v>
      </c>
      <c r="N32" s="997">
        <v>60539</v>
      </c>
      <c r="O32" s="998">
        <v>70302</v>
      </c>
    </row>
    <row r="33" spans="2:15" ht="17.25" customHeight="1">
      <c r="B33" s="978"/>
      <c r="C33" s="979"/>
      <c r="D33" s="979"/>
      <c r="E33" s="1006"/>
      <c r="F33" s="1006"/>
      <c r="G33" s="1572" t="s">
        <v>989</v>
      </c>
      <c r="H33" s="1573"/>
      <c r="I33" s="1001">
        <v>8327</v>
      </c>
      <c r="J33" s="999">
        <v>8662</v>
      </c>
      <c r="K33" s="999">
        <v>8604</v>
      </c>
      <c r="L33" s="999">
        <v>7483</v>
      </c>
      <c r="M33" s="999">
        <v>8730</v>
      </c>
      <c r="N33" s="999">
        <v>7643</v>
      </c>
      <c r="O33" s="1000">
        <v>9476</v>
      </c>
    </row>
    <row r="34" spans="2:15" ht="17.25" customHeight="1">
      <c r="B34" s="978"/>
      <c r="C34" s="979"/>
      <c r="D34" s="979"/>
      <c r="E34" s="979"/>
      <c r="F34" s="979"/>
      <c r="G34" s="1570" t="s">
        <v>1029</v>
      </c>
      <c r="H34" s="1571"/>
      <c r="I34" s="1001">
        <v>5350</v>
      </c>
      <c r="J34" s="999">
        <v>5596</v>
      </c>
      <c r="K34" s="999">
        <v>5421</v>
      </c>
      <c r="L34" s="999">
        <v>4556</v>
      </c>
      <c r="M34" s="999">
        <v>5511</v>
      </c>
      <c r="N34" s="999">
        <v>4653</v>
      </c>
      <c r="O34" s="1000">
        <v>5736</v>
      </c>
    </row>
    <row r="35" spans="2:15" ht="17.25" customHeight="1">
      <c r="B35" s="978"/>
      <c r="C35" s="979"/>
      <c r="D35" s="979"/>
      <c r="E35" s="1006"/>
      <c r="F35" s="1006"/>
      <c r="G35" s="1572" t="s">
        <v>990</v>
      </c>
      <c r="H35" s="1573"/>
      <c r="I35" s="1001">
        <v>12887</v>
      </c>
      <c r="J35" s="999">
        <v>9903</v>
      </c>
      <c r="K35" s="999">
        <v>10431</v>
      </c>
      <c r="L35" s="999">
        <v>12314</v>
      </c>
      <c r="M35" s="999">
        <v>10485</v>
      </c>
      <c r="N35" s="999">
        <v>7536</v>
      </c>
      <c r="O35" s="1000">
        <v>9414</v>
      </c>
    </row>
    <row r="36" spans="2:15" ht="17.25" customHeight="1">
      <c r="B36" s="978"/>
      <c r="C36" s="979"/>
      <c r="D36" s="979"/>
      <c r="E36" s="1006"/>
      <c r="F36" s="1006"/>
      <c r="G36" s="1572" t="s">
        <v>991</v>
      </c>
      <c r="H36" s="1573"/>
      <c r="I36" s="1001">
        <v>5676</v>
      </c>
      <c r="J36" s="999">
        <v>5576</v>
      </c>
      <c r="K36" s="999">
        <v>6638</v>
      </c>
      <c r="L36" s="999">
        <v>6558</v>
      </c>
      <c r="M36" s="999">
        <v>6914</v>
      </c>
      <c r="N36" s="999">
        <v>5398</v>
      </c>
      <c r="O36" s="1000">
        <v>7902</v>
      </c>
    </row>
    <row r="37" spans="2:15" ht="17.25" customHeight="1">
      <c r="B37" s="978"/>
      <c r="C37" s="979"/>
      <c r="D37" s="979"/>
      <c r="E37" s="1006"/>
      <c r="F37" s="1006"/>
      <c r="G37" s="1572" t="s">
        <v>992</v>
      </c>
      <c r="H37" s="1573"/>
      <c r="I37" s="1001">
        <v>3164</v>
      </c>
      <c r="J37" s="999">
        <v>3590</v>
      </c>
      <c r="K37" s="999">
        <v>3968</v>
      </c>
      <c r="L37" s="999">
        <v>3712</v>
      </c>
      <c r="M37" s="999">
        <v>4059</v>
      </c>
      <c r="N37" s="999">
        <v>4155</v>
      </c>
      <c r="O37" s="1000">
        <v>3898</v>
      </c>
    </row>
    <row r="38" spans="2:15" ht="17.25" customHeight="1">
      <c r="B38" s="978"/>
      <c r="C38" s="979"/>
      <c r="D38" s="979"/>
      <c r="E38" s="1006"/>
      <c r="F38" s="1006"/>
      <c r="G38" s="1572" t="s">
        <v>1030</v>
      </c>
      <c r="H38" s="1573"/>
      <c r="I38" s="1001">
        <v>9021</v>
      </c>
      <c r="J38" s="999">
        <v>9424</v>
      </c>
      <c r="K38" s="999">
        <v>9589</v>
      </c>
      <c r="L38" s="999">
        <v>10169</v>
      </c>
      <c r="M38" s="999">
        <v>10048</v>
      </c>
      <c r="N38" s="999">
        <v>8827</v>
      </c>
      <c r="O38" s="1000">
        <v>8799</v>
      </c>
    </row>
    <row r="39" spans="2:15" ht="17.25" customHeight="1">
      <c r="B39" s="978"/>
      <c r="C39" s="979"/>
      <c r="D39" s="979"/>
      <c r="E39" s="1006"/>
      <c r="F39" s="1006"/>
      <c r="G39" s="1572" t="s">
        <v>993</v>
      </c>
      <c r="H39" s="1573"/>
      <c r="I39" s="1001">
        <v>3075</v>
      </c>
      <c r="J39" s="999">
        <v>3525</v>
      </c>
      <c r="K39" s="999">
        <v>4644</v>
      </c>
      <c r="L39" s="999">
        <v>3969</v>
      </c>
      <c r="M39" s="999">
        <v>3639</v>
      </c>
      <c r="N39" s="999">
        <v>3059</v>
      </c>
      <c r="O39" s="1000">
        <v>3481</v>
      </c>
    </row>
    <row r="40" spans="2:15" ht="17.25" customHeight="1">
      <c r="B40" s="978"/>
      <c r="C40" s="979"/>
      <c r="D40" s="979"/>
      <c r="E40" s="1006"/>
      <c r="F40" s="1006"/>
      <c r="G40" s="1572" t="s">
        <v>994</v>
      </c>
      <c r="H40" s="1573"/>
      <c r="I40" s="1001">
        <v>2905</v>
      </c>
      <c r="J40" s="999">
        <v>2987</v>
      </c>
      <c r="K40" s="96">
        <v>2829</v>
      </c>
      <c r="L40" s="999">
        <v>3038</v>
      </c>
      <c r="M40" s="999">
        <v>3076</v>
      </c>
      <c r="N40" s="999">
        <v>2689</v>
      </c>
      <c r="O40" s="1000">
        <v>2956</v>
      </c>
    </row>
    <row r="41" spans="2:15" ht="17.25" customHeight="1">
      <c r="B41" s="978"/>
      <c r="C41" s="979"/>
      <c r="D41" s="979"/>
      <c r="E41" s="1006"/>
      <c r="F41" s="1006"/>
      <c r="G41" s="1572" t="s">
        <v>995</v>
      </c>
      <c r="H41" s="1573"/>
      <c r="I41" s="1001">
        <v>4478</v>
      </c>
      <c r="J41" s="999">
        <v>4466</v>
      </c>
      <c r="K41" s="999">
        <v>5169</v>
      </c>
      <c r="L41" s="999">
        <v>4737</v>
      </c>
      <c r="M41" s="999">
        <v>5511</v>
      </c>
      <c r="N41" s="999">
        <v>4714</v>
      </c>
      <c r="O41" s="1000">
        <v>4548</v>
      </c>
    </row>
    <row r="42" spans="2:15" ht="17.25" customHeight="1">
      <c r="B42" s="978"/>
      <c r="C42" s="979"/>
      <c r="D42" s="979"/>
      <c r="E42" s="1006"/>
      <c r="F42" s="1006"/>
      <c r="G42" s="1572" t="s">
        <v>996</v>
      </c>
      <c r="H42" s="1573"/>
      <c r="I42" s="1001">
        <v>3534</v>
      </c>
      <c r="J42" s="999">
        <v>4228</v>
      </c>
      <c r="K42" s="999">
        <v>3152</v>
      </c>
      <c r="L42" s="999">
        <v>3057</v>
      </c>
      <c r="M42" s="999">
        <v>3619</v>
      </c>
      <c r="N42" s="999">
        <v>3757</v>
      </c>
      <c r="O42" s="1000">
        <v>4238</v>
      </c>
    </row>
    <row r="43" spans="2:15" ht="17.25" customHeight="1">
      <c r="B43" s="978"/>
      <c r="C43" s="979"/>
      <c r="D43" s="979"/>
      <c r="E43" s="1006"/>
      <c r="F43" s="1006"/>
      <c r="G43" s="1572" t="s">
        <v>997</v>
      </c>
      <c r="H43" s="1573"/>
      <c r="I43" s="1001">
        <v>2822</v>
      </c>
      <c r="J43" s="999">
        <v>2387</v>
      </c>
      <c r="K43" s="999">
        <v>2650</v>
      </c>
      <c r="L43" s="999">
        <v>2397</v>
      </c>
      <c r="M43" s="999">
        <v>2572</v>
      </c>
      <c r="N43" s="999">
        <v>2620</v>
      </c>
      <c r="O43" s="1000">
        <v>2600</v>
      </c>
    </row>
    <row r="44" spans="2:15" ht="17.25" customHeight="1">
      <c r="B44" s="978"/>
      <c r="C44" s="979"/>
      <c r="D44" s="979"/>
      <c r="E44" s="1006"/>
      <c r="F44" s="1006"/>
      <c r="G44" s="1572" t="s">
        <v>998</v>
      </c>
      <c r="H44" s="1573"/>
      <c r="I44" s="1001">
        <v>4188</v>
      </c>
      <c r="J44" s="999">
        <v>2867</v>
      </c>
      <c r="K44" s="999">
        <v>2866</v>
      </c>
      <c r="L44" s="999">
        <v>4277</v>
      </c>
      <c r="M44" s="999">
        <v>3497</v>
      </c>
      <c r="N44" s="999">
        <v>2587</v>
      </c>
      <c r="O44" s="1000">
        <v>3342</v>
      </c>
    </row>
    <row r="45" spans="2:15" ht="17.25" customHeight="1">
      <c r="B45" s="978"/>
      <c r="C45" s="979"/>
      <c r="D45" s="979"/>
      <c r="E45" s="1006"/>
      <c r="F45" s="1006"/>
      <c r="G45" s="1572" t="s">
        <v>999</v>
      </c>
      <c r="H45" s="1573"/>
      <c r="I45" s="1001">
        <v>9394</v>
      </c>
      <c r="J45" s="999">
        <v>8275</v>
      </c>
      <c r="K45" s="999">
        <v>8262</v>
      </c>
      <c r="L45" s="999">
        <v>8604</v>
      </c>
      <c r="M45" s="999">
        <v>9001</v>
      </c>
      <c r="N45" s="999">
        <v>7553</v>
      </c>
      <c r="O45" s="1000">
        <v>9648</v>
      </c>
    </row>
    <row r="46" spans="2:15" s="993" customFormat="1" ht="17.25" customHeight="1">
      <c r="B46" s="994"/>
      <c r="C46" s="995"/>
      <c r="D46" s="1005"/>
      <c r="E46" s="1005"/>
      <c r="F46" s="1574" t="s">
        <v>1031</v>
      </c>
      <c r="G46" s="1574"/>
      <c r="H46" s="1575"/>
      <c r="I46" s="996">
        <v>10122</v>
      </c>
      <c r="J46" s="997">
        <v>11281</v>
      </c>
      <c r="K46" s="997">
        <v>12070</v>
      </c>
      <c r="L46" s="997">
        <v>9889</v>
      </c>
      <c r="M46" s="997">
        <v>10181</v>
      </c>
      <c r="N46" s="997">
        <v>8681</v>
      </c>
      <c r="O46" s="998">
        <v>13168</v>
      </c>
    </row>
    <row r="47" spans="2:15" ht="17.25" customHeight="1">
      <c r="B47" s="978"/>
      <c r="C47" s="979"/>
      <c r="D47" s="1006"/>
      <c r="E47" s="1006"/>
      <c r="F47" s="1006"/>
      <c r="G47" s="1572" t="s">
        <v>1032</v>
      </c>
      <c r="H47" s="1573"/>
      <c r="I47" s="1001">
        <v>6686</v>
      </c>
      <c r="J47" s="999">
        <v>7121</v>
      </c>
      <c r="K47" s="999">
        <v>7963</v>
      </c>
      <c r="L47" s="999">
        <v>5421</v>
      </c>
      <c r="M47" s="999">
        <v>5301</v>
      </c>
      <c r="N47" s="999">
        <v>4535</v>
      </c>
      <c r="O47" s="1000">
        <v>8654</v>
      </c>
    </row>
    <row r="48" spans="2:15" s="993" customFormat="1" ht="17.25" customHeight="1">
      <c r="B48" s="994"/>
      <c r="C48" s="995"/>
      <c r="D48" s="1005"/>
      <c r="E48" s="1005"/>
      <c r="F48" s="1574" t="s">
        <v>1000</v>
      </c>
      <c r="G48" s="1574"/>
      <c r="H48" s="1575"/>
      <c r="I48" s="996">
        <v>17761</v>
      </c>
      <c r="J48" s="997">
        <v>15892</v>
      </c>
      <c r="K48" s="997">
        <v>16362</v>
      </c>
      <c r="L48" s="997">
        <v>17323</v>
      </c>
      <c r="M48" s="997">
        <v>19903</v>
      </c>
      <c r="N48" s="997">
        <v>15154</v>
      </c>
      <c r="O48" s="998">
        <v>14726</v>
      </c>
    </row>
    <row r="49" spans="2:15" ht="17.25" customHeight="1">
      <c r="B49" s="978"/>
      <c r="C49" s="979"/>
      <c r="D49" s="1006"/>
      <c r="E49" s="1006"/>
      <c r="F49" s="1006"/>
      <c r="G49" s="1572" t="s">
        <v>1033</v>
      </c>
      <c r="H49" s="1573"/>
      <c r="I49" s="1001">
        <v>5035</v>
      </c>
      <c r="J49" s="999">
        <v>5503</v>
      </c>
      <c r="K49" s="999">
        <v>5795</v>
      </c>
      <c r="L49" s="999">
        <v>6007</v>
      </c>
      <c r="M49" s="999">
        <v>7059</v>
      </c>
      <c r="N49" s="999">
        <v>5818</v>
      </c>
      <c r="O49" s="1000">
        <v>5563</v>
      </c>
    </row>
    <row r="50" spans="2:15" ht="17.25" customHeight="1">
      <c r="B50" s="978"/>
      <c r="C50" s="979"/>
      <c r="D50" s="1006"/>
      <c r="E50" s="1006"/>
      <c r="F50" s="1006"/>
      <c r="G50" s="1572" t="s">
        <v>1034</v>
      </c>
      <c r="H50" s="1573"/>
      <c r="I50" s="1001">
        <v>3808</v>
      </c>
      <c r="J50" s="999">
        <v>4541</v>
      </c>
      <c r="K50" s="999">
        <v>6099</v>
      </c>
      <c r="L50" s="999">
        <v>5129</v>
      </c>
      <c r="M50" s="999">
        <v>6097</v>
      </c>
      <c r="N50" s="999">
        <v>4546</v>
      </c>
      <c r="O50" s="1000">
        <v>5481</v>
      </c>
    </row>
    <row r="51" spans="2:15" s="993" customFormat="1" ht="17.25" customHeight="1">
      <c r="B51" s="994"/>
      <c r="C51" s="995"/>
      <c r="D51" s="1005"/>
      <c r="E51" s="1005"/>
      <c r="F51" s="1574" t="s">
        <v>1001</v>
      </c>
      <c r="G51" s="1574"/>
      <c r="H51" s="1575"/>
      <c r="I51" s="996">
        <v>9511</v>
      </c>
      <c r="J51" s="997">
        <v>9209</v>
      </c>
      <c r="K51" s="997">
        <v>11678</v>
      </c>
      <c r="L51" s="997">
        <v>10918</v>
      </c>
      <c r="M51" s="997">
        <v>13833</v>
      </c>
      <c r="N51" s="997">
        <v>11125</v>
      </c>
      <c r="O51" s="998">
        <v>10340</v>
      </c>
    </row>
    <row r="52" spans="2:15" s="993" customFormat="1" ht="17.25" customHeight="1">
      <c r="B52" s="994"/>
      <c r="C52" s="995"/>
      <c r="D52" s="1005"/>
      <c r="E52" s="1005"/>
      <c r="F52" s="1574" t="s">
        <v>1035</v>
      </c>
      <c r="G52" s="1574"/>
      <c r="H52" s="1575"/>
      <c r="I52" s="996">
        <v>17958</v>
      </c>
      <c r="J52" s="997">
        <v>19357</v>
      </c>
      <c r="K52" s="997">
        <v>18150</v>
      </c>
      <c r="L52" s="997">
        <v>17163</v>
      </c>
      <c r="M52" s="997">
        <v>22253</v>
      </c>
      <c r="N52" s="997">
        <v>17185</v>
      </c>
      <c r="O52" s="998">
        <v>18588</v>
      </c>
    </row>
    <row r="53" spans="2:15" s="993" customFormat="1" ht="17.25" customHeight="1">
      <c r="B53" s="994"/>
      <c r="C53" s="995"/>
      <c r="D53" s="1005"/>
      <c r="E53" s="1005"/>
      <c r="F53" s="1574" t="s">
        <v>1002</v>
      </c>
      <c r="G53" s="1574"/>
      <c r="H53" s="1575"/>
      <c r="I53" s="996">
        <v>5129</v>
      </c>
      <c r="J53" s="997">
        <v>5817</v>
      </c>
      <c r="K53" s="997">
        <v>5173</v>
      </c>
      <c r="L53" s="997">
        <v>4678</v>
      </c>
      <c r="M53" s="997">
        <v>5981</v>
      </c>
      <c r="N53" s="997">
        <v>5586</v>
      </c>
      <c r="O53" s="998">
        <v>6007</v>
      </c>
    </row>
    <row r="54" spans="2:15" s="993" customFormat="1" ht="17.25" customHeight="1">
      <c r="B54" s="994"/>
      <c r="C54" s="995"/>
      <c r="D54" s="1005"/>
      <c r="E54" s="1005"/>
      <c r="F54" s="1574" t="s">
        <v>1003</v>
      </c>
      <c r="G54" s="1574"/>
      <c r="H54" s="1575"/>
      <c r="I54" s="996">
        <v>14550</v>
      </c>
      <c r="J54" s="997">
        <v>20194</v>
      </c>
      <c r="K54" s="997">
        <v>19227</v>
      </c>
      <c r="L54" s="997">
        <v>18934</v>
      </c>
      <c r="M54" s="997">
        <v>24336</v>
      </c>
      <c r="N54" s="997">
        <v>20464</v>
      </c>
      <c r="O54" s="998">
        <v>21634</v>
      </c>
    </row>
    <row r="55" spans="2:15" s="993" customFormat="1" ht="17.25" customHeight="1">
      <c r="B55" s="994"/>
      <c r="C55" s="995"/>
      <c r="D55" s="1005"/>
      <c r="E55" s="1005"/>
      <c r="F55" s="1574" t="s">
        <v>1004</v>
      </c>
      <c r="G55" s="1574"/>
      <c r="H55" s="1575"/>
      <c r="I55" s="996">
        <v>7561</v>
      </c>
      <c r="J55" s="997">
        <v>7005</v>
      </c>
      <c r="K55" s="997">
        <v>7777</v>
      </c>
      <c r="L55" s="997">
        <v>7895</v>
      </c>
      <c r="M55" s="997">
        <v>10065</v>
      </c>
      <c r="N55" s="997">
        <v>7345</v>
      </c>
      <c r="O55" s="998">
        <v>9458</v>
      </c>
    </row>
    <row r="56" spans="2:15" s="993" customFormat="1" ht="17.25" customHeight="1">
      <c r="B56" s="994"/>
      <c r="C56" s="995"/>
      <c r="D56" s="1005"/>
      <c r="E56" s="1005"/>
      <c r="F56" s="1574" t="s">
        <v>1036</v>
      </c>
      <c r="G56" s="1574"/>
      <c r="H56" s="1575"/>
      <c r="I56" s="996">
        <v>17213</v>
      </c>
      <c r="J56" s="997">
        <v>20013</v>
      </c>
      <c r="K56" s="997">
        <v>18969</v>
      </c>
      <c r="L56" s="997">
        <v>17493</v>
      </c>
      <c r="M56" s="997">
        <v>26611</v>
      </c>
      <c r="N56" s="997">
        <v>19141</v>
      </c>
      <c r="O56" s="998">
        <v>21588</v>
      </c>
    </row>
    <row r="57" spans="2:15" s="993" customFormat="1" ht="17.25" customHeight="1">
      <c r="B57" s="994"/>
      <c r="C57" s="995"/>
      <c r="D57" s="1005"/>
      <c r="E57" s="1005"/>
      <c r="F57" s="1574" t="s">
        <v>1005</v>
      </c>
      <c r="G57" s="1574"/>
      <c r="H57" s="1575"/>
      <c r="I57" s="996">
        <v>73865</v>
      </c>
      <c r="J57" s="997">
        <v>70452</v>
      </c>
      <c r="K57" s="997">
        <v>82239</v>
      </c>
      <c r="L57" s="997">
        <v>68593</v>
      </c>
      <c r="M57" s="997">
        <v>91811</v>
      </c>
      <c r="N57" s="997">
        <v>78572</v>
      </c>
      <c r="O57" s="998">
        <v>67961</v>
      </c>
    </row>
    <row r="58" spans="1:15" ht="17.25" customHeight="1">
      <c r="A58" s="993"/>
      <c r="B58" s="978"/>
      <c r="C58" s="1006"/>
      <c r="D58" s="1006"/>
      <c r="E58" s="1006"/>
      <c r="F58" s="1006"/>
      <c r="G58" s="1572" t="s">
        <v>1037</v>
      </c>
      <c r="H58" s="1590"/>
      <c r="I58" s="1001">
        <v>15361</v>
      </c>
      <c r="J58" s="999">
        <v>9714</v>
      </c>
      <c r="K58" s="999">
        <v>10071</v>
      </c>
      <c r="L58" s="999">
        <v>11611</v>
      </c>
      <c r="M58" s="999">
        <v>15719</v>
      </c>
      <c r="N58" s="999">
        <v>15361</v>
      </c>
      <c r="O58" s="1000">
        <v>12108</v>
      </c>
    </row>
    <row r="59" spans="2:15" ht="17.25" customHeight="1">
      <c r="B59" s="978"/>
      <c r="C59" s="1006"/>
      <c r="D59" s="1006"/>
      <c r="E59" s="1006"/>
      <c r="F59" s="1006"/>
      <c r="G59" s="1572" t="s">
        <v>1038</v>
      </c>
      <c r="H59" s="1590"/>
      <c r="I59" s="1001">
        <v>20969</v>
      </c>
      <c r="J59" s="999">
        <v>20813</v>
      </c>
      <c r="K59" s="999">
        <v>28898</v>
      </c>
      <c r="L59" s="999">
        <v>25268</v>
      </c>
      <c r="M59" s="999">
        <v>30141</v>
      </c>
      <c r="N59" s="999">
        <v>25856</v>
      </c>
      <c r="O59" s="1000">
        <v>21467</v>
      </c>
    </row>
    <row r="60" spans="2:15" s="993" customFormat="1" ht="17.25" customHeight="1">
      <c r="B60" s="994"/>
      <c r="C60" s="1005"/>
      <c r="D60" s="1005"/>
      <c r="E60" s="1574" t="s">
        <v>1006</v>
      </c>
      <c r="F60" s="1574"/>
      <c r="G60" s="1574"/>
      <c r="H60" s="1575"/>
      <c r="I60" s="997">
        <v>54443</v>
      </c>
      <c r="J60" s="997">
        <v>49729</v>
      </c>
      <c r="K60" s="997">
        <v>54546</v>
      </c>
      <c r="L60" s="997">
        <v>47204</v>
      </c>
      <c r="M60" s="997">
        <v>66130</v>
      </c>
      <c r="N60" s="997">
        <v>55217</v>
      </c>
      <c r="O60" s="998">
        <v>50791</v>
      </c>
    </row>
    <row r="61" spans="1:15" ht="17.25" customHeight="1">
      <c r="A61" s="993"/>
      <c r="B61" s="978"/>
      <c r="C61" s="1006"/>
      <c r="D61" s="1006"/>
      <c r="E61" s="1006"/>
      <c r="F61" s="1572" t="s">
        <v>1039</v>
      </c>
      <c r="G61" s="1572"/>
      <c r="H61" s="1573"/>
      <c r="I61" s="1001">
        <v>29619</v>
      </c>
      <c r="J61" s="999">
        <v>27002</v>
      </c>
      <c r="K61" s="999">
        <v>31140</v>
      </c>
      <c r="L61" s="999">
        <v>24765</v>
      </c>
      <c r="M61" s="999">
        <v>37406</v>
      </c>
      <c r="N61" s="999">
        <v>30261</v>
      </c>
      <c r="O61" s="1000">
        <v>28537</v>
      </c>
    </row>
    <row r="62" spans="2:15" ht="17.25" customHeight="1">
      <c r="B62" s="978"/>
      <c r="C62" s="1006"/>
      <c r="D62" s="1006"/>
      <c r="E62" s="1006"/>
      <c r="F62" s="1572" t="s">
        <v>1007</v>
      </c>
      <c r="G62" s="1572"/>
      <c r="H62" s="1573"/>
      <c r="I62" s="1001">
        <v>24703</v>
      </c>
      <c r="J62" s="999">
        <v>22234</v>
      </c>
      <c r="K62" s="999">
        <v>23229</v>
      </c>
      <c r="L62" s="999">
        <v>22164</v>
      </c>
      <c r="M62" s="999">
        <v>28387</v>
      </c>
      <c r="N62" s="999">
        <v>24645</v>
      </c>
      <c r="O62" s="1000">
        <v>21939</v>
      </c>
    </row>
    <row r="63" spans="2:15" ht="17.25" customHeight="1">
      <c r="B63" s="978"/>
      <c r="C63" s="1006"/>
      <c r="D63" s="1006"/>
      <c r="E63" s="1006"/>
      <c r="F63" s="1572" t="s">
        <v>1008</v>
      </c>
      <c r="G63" s="1572"/>
      <c r="H63" s="1573"/>
      <c r="I63" s="1001">
        <v>120</v>
      </c>
      <c r="J63" s="999">
        <v>493</v>
      </c>
      <c r="K63" s="999">
        <v>177</v>
      </c>
      <c r="L63" s="999">
        <v>274</v>
      </c>
      <c r="M63" s="999">
        <v>336</v>
      </c>
      <c r="N63" s="999">
        <v>311</v>
      </c>
      <c r="O63" s="1000">
        <v>317</v>
      </c>
    </row>
    <row r="64" spans="2:15" s="993" customFormat="1" ht="17.25" customHeight="1">
      <c r="B64" s="1577" t="s">
        <v>1009</v>
      </c>
      <c r="C64" s="1578"/>
      <c r="D64" s="1578"/>
      <c r="E64" s="1578"/>
      <c r="F64" s="1578"/>
      <c r="G64" s="1578"/>
      <c r="H64" s="1575"/>
      <c r="I64" s="996">
        <v>191231</v>
      </c>
      <c r="J64" s="997">
        <v>170848</v>
      </c>
      <c r="K64" s="997">
        <v>206500</v>
      </c>
      <c r="L64" s="997">
        <v>179285</v>
      </c>
      <c r="M64" s="997">
        <v>250478</v>
      </c>
      <c r="N64" s="997">
        <v>182826</v>
      </c>
      <c r="O64" s="998">
        <v>202741</v>
      </c>
    </row>
    <row r="65" spans="2:15" ht="17.25" customHeight="1">
      <c r="B65" s="978"/>
      <c r="C65" s="979"/>
      <c r="D65" s="979"/>
      <c r="E65" s="979"/>
      <c r="F65" s="1576" t="s">
        <v>1040</v>
      </c>
      <c r="G65" s="1576"/>
      <c r="H65" s="1573"/>
      <c r="I65" s="1001">
        <v>151044</v>
      </c>
      <c r="J65" s="999">
        <v>135015</v>
      </c>
      <c r="K65" s="999">
        <v>160207</v>
      </c>
      <c r="L65" s="999">
        <v>145611</v>
      </c>
      <c r="M65" s="999">
        <v>176034</v>
      </c>
      <c r="N65" s="999">
        <v>146492</v>
      </c>
      <c r="O65" s="1000">
        <v>163390</v>
      </c>
    </row>
    <row r="66" spans="2:15" ht="17.25" customHeight="1">
      <c r="B66" s="978"/>
      <c r="C66" s="979"/>
      <c r="D66" s="979"/>
      <c r="E66" s="979"/>
      <c r="F66" s="1576" t="s">
        <v>1041</v>
      </c>
      <c r="G66" s="1576"/>
      <c r="H66" s="1573"/>
      <c r="I66" s="1001">
        <v>15821</v>
      </c>
      <c r="J66" s="999">
        <v>16317</v>
      </c>
      <c r="K66" s="999">
        <v>16670</v>
      </c>
      <c r="L66" s="999">
        <v>16751</v>
      </c>
      <c r="M66" s="999">
        <v>21633</v>
      </c>
      <c r="N66" s="999">
        <v>17735</v>
      </c>
      <c r="O66" s="1000">
        <v>15648</v>
      </c>
    </row>
    <row r="67" spans="2:15" ht="17.25" customHeight="1">
      <c r="B67" s="978"/>
      <c r="C67" s="1006"/>
      <c r="D67" s="1006"/>
      <c r="E67" s="1006"/>
      <c r="F67" s="1572" t="s">
        <v>1042</v>
      </c>
      <c r="G67" s="1572"/>
      <c r="H67" s="1573"/>
      <c r="I67" s="1001">
        <v>13086</v>
      </c>
      <c r="J67" s="999">
        <v>10433</v>
      </c>
      <c r="K67" s="999">
        <v>10894</v>
      </c>
      <c r="L67" s="999">
        <v>14074</v>
      </c>
      <c r="M67" s="999">
        <v>13578</v>
      </c>
      <c r="N67" s="999">
        <v>14230</v>
      </c>
      <c r="O67" s="1000">
        <v>10953</v>
      </c>
    </row>
    <row r="68" spans="2:15" ht="17.25" customHeight="1">
      <c r="B68" s="978"/>
      <c r="C68" s="1006"/>
      <c r="D68" s="1006"/>
      <c r="E68" s="1006"/>
      <c r="F68" s="1572" t="s">
        <v>1008</v>
      </c>
      <c r="G68" s="1572"/>
      <c r="H68" s="1573"/>
      <c r="I68" s="1001">
        <v>11279</v>
      </c>
      <c r="J68" s="999">
        <v>9083</v>
      </c>
      <c r="K68" s="999">
        <v>18728</v>
      </c>
      <c r="L68" s="999">
        <v>2850</v>
      </c>
      <c r="M68" s="999">
        <v>39233</v>
      </c>
      <c r="N68" s="999">
        <v>4369</v>
      </c>
      <c r="O68" s="1000">
        <v>12749</v>
      </c>
    </row>
    <row r="69" spans="1:15" s="993" customFormat="1" ht="17.25" customHeight="1">
      <c r="A69" s="965"/>
      <c r="B69" s="1587" t="s">
        <v>899</v>
      </c>
      <c r="C69" s="1588"/>
      <c r="D69" s="1588"/>
      <c r="E69" s="1588"/>
      <c r="F69" s="1588"/>
      <c r="G69" s="1588"/>
      <c r="H69" s="1589"/>
      <c r="I69" s="996">
        <v>71023</v>
      </c>
      <c r="J69" s="997">
        <v>83066</v>
      </c>
      <c r="K69" s="997">
        <v>99733</v>
      </c>
      <c r="L69" s="997">
        <v>76758</v>
      </c>
      <c r="M69" s="997">
        <v>99510</v>
      </c>
      <c r="N69" s="997">
        <v>104991</v>
      </c>
      <c r="O69" s="998">
        <v>98609</v>
      </c>
    </row>
    <row r="70" spans="2:15" ht="17.25" customHeight="1">
      <c r="B70" s="1591" t="s">
        <v>1043</v>
      </c>
      <c r="C70" s="1592"/>
      <c r="D70" s="1592"/>
      <c r="E70" s="1592"/>
      <c r="F70" s="1592"/>
      <c r="G70" s="1592"/>
      <c r="H70" s="1593"/>
      <c r="I70" s="1007">
        <v>10610</v>
      </c>
      <c r="J70" s="1008">
        <v>9103</v>
      </c>
      <c r="K70" s="1008">
        <v>12813</v>
      </c>
      <c r="L70" s="1008">
        <v>13391</v>
      </c>
      <c r="M70" s="1008">
        <v>18926</v>
      </c>
      <c r="N70" s="1008">
        <v>15217</v>
      </c>
      <c r="O70" s="1009">
        <v>12129</v>
      </c>
    </row>
    <row r="71" spans="2:11" ht="17.25" customHeight="1">
      <c r="B71" s="965" t="s">
        <v>1044</v>
      </c>
      <c r="K71" s="1010"/>
    </row>
    <row r="72" ht="17.25" customHeight="1">
      <c r="K72" s="1011"/>
    </row>
  </sheetData>
  <mergeCells count="66">
    <mergeCell ref="F65:H65"/>
    <mergeCell ref="B69:H69"/>
    <mergeCell ref="B70:H70"/>
    <mergeCell ref="F66:H66"/>
    <mergeCell ref="F67:H67"/>
    <mergeCell ref="F68:H68"/>
    <mergeCell ref="F48:H48"/>
    <mergeCell ref="F51:H51"/>
    <mergeCell ref="F61:H61"/>
    <mergeCell ref="B64:H64"/>
    <mergeCell ref="F57:H57"/>
    <mergeCell ref="E60:H60"/>
    <mergeCell ref="F52:H52"/>
    <mergeCell ref="F53:H53"/>
    <mergeCell ref="G58:H58"/>
    <mergeCell ref="G59:H59"/>
    <mergeCell ref="G45:H45"/>
    <mergeCell ref="F46:H46"/>
    <mergeCell ref="G39:H39"/>
    <mergeCell ref="G40:H40"/>
    <mergeCell ref="G41:H41"/>
    <mergeCell ref="G42:H42"/>
    <mergeCell ref="G43:H43"/>
    <mergeCell ref="G44:H44"/>
    <mergeCell ref="E18:H18"/>
    <mergeCell ref="F19:H19"/>
    <mergeCell ref="B28:H28"/>
    <mergeCell ref="B29:H29"/>
    <mergeCell ref="F20:H20"/>
    <mergeCell ref="F21:H21"/>
    <mergeCell ref="E22:H22"/>
    <mergeCell ref="B23:H23"/>
    <mergeCell ref="E24:H24"/>
    <mergeCell ref="E25:H25"/>
    <mergeCell ref="B10:H10"/>
    <mergeCell ref="E12:H12"/>
    <mergeCell ref="F13:H13"/>
    <mergeCell ref="B11:H11"/>
    <mergeCell ref="B6:G6"/>
    <mergeCell ref="B7:G7"/>
    <mergeCell ref="B8:G8"/>
    <mergeCell ref="B9:G9"/>
    <mergeCell ref="G14:H14"/>
    <mergeCell ref="G15:H15"/>
    <mergeCell ref="F16:H16"/>
    <mergeCell ref="E17:H17"/>
    <mergeCell ref="E26:H26"/>
    <mergeCell ref="E27:H27"/>
    <mergeCell ref="G37:H37"/>
    <mergeCell ref="G38:H38"/>
    <mergeCell ref="B30:H30"/>
    <mergeCell ref="C31:H31"/>
    <mergeCell ref="F32:H32"/>
    <mergeCell ref="G33:H33"/>
    <mergeCell ref="G35:H35"/>
    <mergeCell ref="G36:H36"/>
    <mergeCell ref="B5:H5"/>
    <mergeCell ref="G34:H34"/>
    <mergeCell ref="F62:H62"/>
    <mergeCell ref="F63:H63"/>
    <mergeCell ref="F55:H55"/>
    <mergeCell ref="F56:H56"/>
    <mergeCell ref="G47:H47"/>
    <mergeCell ref="G49:H49"/>
    <mergeCell ref="G50:H50"/>
    <mergeCell ref="F54:H54"/>
  </mergeCells>
  <printOptions/>
  <pageMargins left="0.75" right="0.75" top="1" bottom="1" header="0.512" footer="0.512"/>
  <pageSetup orientation="portrait" paperSize="9"/>
  <drawing r:id="rId1"/>
</worksheet>
</file>

<file path=xl/worksheets/sheet27.xml><?xml version="1.0" encoding="utf-8"?>
<worksheet xmlns="http://schemas.openxmlformats.org/spreadsheetml/2006/main" xmlns:r="http://schemas.openxmlformats.org/officeDocument/2006/relationships">
  <dimension ref="A2:N21"/>
  <sheetViews>
    <sheetView workbookViewId="0" topLeftCell="A1">
      <selection activeCell="A1" sqref="A1"/>
    </sheetView>
  </sheetViews>
  <sheetFormatPr defaultColWidth="9.00390625" defaultRowHeight="15" customHeight="1"/>
  <cols>
    <col min="1" max="1" width="3.625" style="1012" customWidth="1"/>
    <col min="2" max="2" width="10.625" style="1012" customWidth="1"/>
    <col min="3" max="3" width="9.50390625" style="1012" customWidth="1"/>
    <col min="4" max="4" width="10.625" style="1012" customWidth="1"/>
    <col min="5" max="6" width="8.625" style="1012" customWidth="1"/>
    <col min="7" max="7" width="7.375" style="1012" customWidth="1"/>
    <col min="8" max="8" width="7.50390625" style="1012" customWidth="1"/>
    <col min="9" max="10" width="6.625" style="1012" customWidth="1"/>
    <col min="11" max="11" width="7.50390625" style="1012" customWidth="1"/>
    <col min="12" max="14" width="6.625" style="1012" customWidth="1"/>
    <col min="15" max="16384" width="9.00390625" style="1012" customWidth="1"/>
  </cols>
  <sheetData>
    <row r="2" ht="15" customHeight="1">
      <c r="B2" s="1013" t="s">
        <v>1069</v>
      </c>
    </row>
    <row r="3" spans="2:14" ht="15" customHeight="1" thickBot="1">
      <c r="B3" s="96"/>
      <c r="C3" s="96"/>
      <c r="D3" s="96"/>
      <c r="E3" s="96"/>
      <c r="F3" s="96"/>
      <c r="G3" s="96"/>
      <c r="H3" s="96"/>
      <c r="I3" s="96"/>
      <c r="J3" s="96"/>
      <c r="K3" s="96"/>
      <c r="L3" s="96"/>
      <c r="M3" s="96"/>
      <c r="N3" s="1014"/>
    </row>
    <row r="4" spans="1:14" ht="15" customHeight="1" thickTop="1">
      <c r="A4" s="88"/>
      <c r="B4" s="1469" t="s">
        <v>1046</v>
      </c>
      <c r="C4" s="1015" t="s">
        <v>1047</v>
      </c>
      <c r="D4" s="731" t="s">
        <v>1048</v>
      </c>
      <c r="E4" s="1016" t="s">
        <v>1049</v>
      </c>
      <c r="F4" s="1015" t="s">
        <v>1056</v>
      </c>
      <c r="G4" s="1478" t="s">
        <v>1050</v>
      </c>
      <c r="H4" s="1599"/>
      <c r="I4" s="1599"/>
      <c r="J4" s="1599"/>
      <c r="K4" s="1599"/>
      <c r="L4" s="1599"/>
      <c r="M4" s="1599"/>
      <c r="N4" s="1600"/>
    </row>
    <row r="5" spans="1:14" ht="15" customHeight="1">
      <c r="A5" s="88"/>
      <c r="B5" s="1594"/>
      <c r="C5" s="1017"/>
      <c r="D5" s="669" t="s">
        <v>1057</v>
      </c>
      <c r="E5" s="1018"/>
      <c r="F5" s="1019" t="s">
        <v>1058</v>
      </c>
      <c r="G5" s="1596" t="s">
        <v>1059</v>
      </c>
      <c r="H5" s="1597" t="s">
        <v>1060</v>
      </c>
      <c r="I5" s="1598"/>
      <c r="J5" s="1598"/>
      <c r="K5" s="1598"/>
      <c r="L5" s="1598"/>
      <c r="M5" s="1598"/>
      <c r="N5" s="1598"/>
    </row>
    <row r="6" spans="1:14" ht="15" customHeight="1">
      <c r="A6" s="88"/>
      <c r="B6" s="1595"/>
      <c r="C6" s="1022" t="s">
        <v>1061</v>
      </c>
      <c r="D6" s="1023" t="s">
        <v>1062</v>
      </c>
      <c r="E6" s="1024" t="s">
        <v>1063</v>
      </c>
      <c r="F6" s="1025" t="s">
        <v>1064</v>
      </c>
      <c r="G6" s="1596"/>
      <c r="H6" s="1020" t="s">
        <v>1065</v>
      </c>
      <c r="I6" s="1020" t="s">
        <v>1051</v>
      </c>
      <c r="J6" s="1020" t="s">
        <v>1052</v>
      </c>
      <c r="K6" s="1020" t="s">
        <v>1053</v>
      </c>
      <c r="L6" s="1020" t="s">
        <v>1054</v>
      </c>
      <c r="M6" s="1020" t="s">
        <v>1055</v>
      </c>
      <c r="N6" s="1020" t="s">
        <v>1008</v>
      </c>
    </row>
    <row r="7" spans="1:14" ht="15" customHeight="1">
      <c r="A7" s="88"/>
      <c r="B7" s="1026" t="s">
        <v>1066</v>
      </c>
      <c r="C7" s="1027">
        <v>9700</v>
      </c>
      <c r="D7" s="1028">
        <v>100</v>
      </c>
      <c r="E7" s="1029">
        <v>6618</v>
      </c>
      <c r="F7" s="1030">
        <f aca="true" t="shared" si="0" ref="F7:F18">(E7*100)/C7</f>
        <v>68.22680412371135</v>
      </c>
      <c r="G7" s="1029">
        <v>4087</v>
      </c>
      <c r="H7" s="1029">
        <f aca="true" t="shared" si="1" ref="H7:H18">SUM(I7:N7)</f>
        <v>1136</v>
      </c>
      <c r="I7" s="1029">
        <v>18</v>
      </c>
      <c r="J7" s="1029">
        <v>320</v>
      </c>
      <c r="K7" s="1029">
        <v>720</v>
      </c>
      <c r="L7" s="1029">
        <v>8</v>
      </c>
      <c r="M7" s="1029">
        <v>21</v>
      </c>
      <c r="N7" s="1031">
        <v>49</v>
      </c>
    </row>
    <row r="8" spans="1:14" ht="15" customHeight="1">
      <c r="A8" s="88"/>
      <c r="B8" s="1032">
        <v>46</v>
      </c>
      <c r="C8" s="1033">
        <v>9432</v>
      </c>
      <c r="D8" s="1034">
        <v>97.2</v>
      </c>
      <c r="E8" s="93">
        <v>6827</v>
      </c>
      <c r="F8" s="1035">
        <f t="shared" si="0"/>
        <v>72.38125530110263</v>
      </c>
      <c r="G8" s="93">
        <v>3730</v>
      </c>
      <c r="H8" s="93">
        <f t="shared" si="1"/>
        <v>902</v>
      </c>
      <c r="I8" s="93">
        <v>18</v>
      </c>
      <c r="J8" s="93">
        <v>230</v>
      </c>
      <c r="K8" s="93">
        <v>555</v>
      </c>
      <c r="L8" s="93">
        <v>17</v>
      </c>
      <c r="M8" s="93">
        <v>28</v>
      </c>
      <c r="N8" s="95">
        <v>54</v>
      </c>
    </row>
    <row r="9" spans="1:14" ht="15" customHeight="1">
      <c r="A9" s="88"/>
      <c r="B9" s="1032">
        <v>47</v>
      </c>
      <c r="C9" s="1033">
        <v>9635</v>
      </c>
      <c r="D9" s="1034">
        <v>99.3</v>
      </c>
      <c r="E9" s="93">
        <v>6403</v>
      </c>
      <c r="F9" s="1035">
        <f t="shared" si="0"/>
        <v>66.45563051375194</v>
      </c>
      <c r="G9" s="93">
        <v>3183</v>
      </c>
      <c r="H9" s="93">
        <f t="shared" si="1"/>
        <v>729</v>
      </c>
      <c r="I9" s="93">
        <v>20</v>
      </c>
      <c r="J9" s="93">
        <v>111</v>
      </c>
      <c r="K9" s="93">
        <v>537</v>
      </c>
      <c r="L9" s="93">
        <v>9</v>
      </c>
      <c r="M9" s="93">
        <v>7</v>
      </c>
      <c r="N9" s="95">
        <v>45</v>
      </c>
    </row>
    <row r="10" spans="1:14" ht="15" customHeight="1">
      <c r="A10" s="88"/>
      <c r="B10" s="1032">
        <v>48</v>
      </c>
      <c r="C10" s="1033">
        <v>9433</v>
      </c>
      <c r="D10" s="1034">
        <v>97.2</v>
      </c>
      <c r="E10" s="93">
        <v>6220</v>
      </c>
      <c r="F10" s="1035">
        <f t="shared" si="0"/>
        <v>65.9387257500265</v>
      </c>
      <c r="G10" s="93">
        <v>3393</v>
      </c>
      <c r="H10" s="93">
        <f t="shared" si="1"/>
        <v>922</v>
      </c>
      <c r="I10" s="93">
        <v>22</v>
      </c>
      <c r="J10" s="93">
        <v>138</v>
      </c>
      <c r="K10" s="93">
        <v>695</v>
      </c>
      <c r="L10" s="93">
        <v>14</v>
      </c>
      <c r="M10" s="93">
        <v>6</v>
      </c>
      <c r="N10" s="95">
        <v>47</v>
      </c>
    </row>
    <row r="11" spans="1:14" ht="15" customHeight="1">
      <c r="A11" s="88"/>
      <c r="B11" s="1032">
        <v>49</v>
      </c>
      <c r="C11" s="1033">
        <v>9121</v>
      </c>
      <c r="D11" s="1034">
        <v>94</v>
      </c>
      <c r="E11" s="93">
        <v>6155</v>
      </c>
      <c r="F11" s="1035">
        <f t="shared" si="0"/>
        <v>67.48163578554983</v>
      </c>
      <c r="G11" s="93">
        <v>3259</v>
      </c>
      <c r="H11" s="93">
        <f t="shared" si="1"/>
        <v>858</v>
      </c>
      <c r="I11" s="93">
        <v>20</v>
      </c>
      <c r="J11" s="93">
        <v>159</v>
      </c>
      <c r="K11" s="93">
        <v>623</v>
      </c>
      <c r="L11" s="93">
        <v>5</v>
      </c>
      <c r="M11" s="93">
        <v>9</v>
      </c>
      <c r="N11" s="95">
        <v>42</v>
      </c>
    </row>
    <row r="12" spans="1:14" ht="15" customHeight="1">
      <c r="A12" s="88"/>
      <c r="B12" s="1032">
        <v>50</v>
      </c>
      <c r="C12" s="1033">
        <v>8989</v>
      </c>
      <c r="D12" s="1034">
        <v>92.7</v>
      </c>
      <c r="E12" s="93">
        <v>6691</v>
      </c>
      <c r="F12" s="1035">
        <f t="shared" si="0"/>
        <v>74.43542107019691</v>
      </c>
      <c r="G12" s="93">
        <v>3249</v>
      </c>
      <c r="H12" s="93">
        <f t="shared" si="1"/>
        <v>806</v>
      </c>
      <c r="I12" s="93">
        <v>20</v>
      </c>
      <c r="J12" s="93">
        <v>102</v>
      </c>
      <c r="K12" s="93">
        <v>635</v>
      </c>
      <c r="L12" s="93">
        <v>9</v>
      </c>
      <c r="M12" s="93">
        <v>6</v>
      </c>
      <c r="N12" s="95">
        <v>34</v>
      </c>
    </row>
    <row r="13" spans="1:14" ht="15" customHeight="1">
      <c r="A13" s="88"/>
      <c r="B13" s="1032">
        <v>51</v>
      </c>
      <c r="C13" s="1033">
        <v>10034</v>
      </c>
      <c r="D13" s="1034">
        <v>103.4</v>
      </c>
      <c r="E13" s="93">
        <v>7343</v>
      </c>
      <c r="F13" s="1035">
        <f t="shared" si="0"/>
        <v>73.18118397448674</v>
      </c>
      <c r="G13" s="93">
        <v>3204</v>
      </c>
      <c r="H13" s="93">
        <f t="shared" si="1"/>
        <v>921</v>
      </c>
      <c r="I13" s="93">
        <v>7</v>
      </c>
      <c r="J13" s="93">
        <v>98</v>
      </c>
      <c r="K13" s="93">
        <v>743</v>
      </c>
      <c r="L13" s="93">
        <v>9</v>
      </c>
      <c r="M13" s="93">
        <v>7</v>
      </c>
      <c r="N13" s="95">
        <v>57</v>
      </c>
    </row>
    <row r="14" spans="1:14" ht="15" customHeight="1">
      <c r="A14" s="88"/>
      <c r="B14" s="1032">
        <v>52</v>
      </c>
      <c r="C14" s="1033">
        <v>9659</v>
      </c>
      <c r="D14" s="1034">
        <v>99.6</v>
      </c>
      <c r="E14" s="93">
        <v>6786</v>
      </c>
      <c r="F14" s="1035">
        <f t="shared" si="0"/>
        <v>70.2557200538358</v>
      </c>
      <c r="G14" s="93">
        <v>3491</v>
      </c>
      <c r="H14" s="93">
        <f t="shared" si="1"/>
        <v>1007</v>
      </c>
      <c r="I14" s="93">
        <v>2</v>
      </c>
      <c r="J14" s="93">
        <v>93</v>
      </c>
      <c r="K14" s="93">
        <v>855</v>
      </c>
      <c r="L14" s="93">
        <v>13</v>
      </c>
      <c r="M14" s="93">
        <v>8</v>
      </c>
      <c r="N14" s="95">
        <v>36</v>
      </c>
    </row>
    <row r="15" spans="1:14" ht="15" customHeight="1">
      <c r="A15" s="88"/>
      <c r="B15" s="1032">
        <v>53</v>
      </c>
      <c r="C15" s="1033">
        <v>9667</v>
      </c>
      <c r="D15" s="1034">
        <v>99.7</v>
      </c>
      <c r="E15" s="93">
        <v>7570</v>
      </c>
      <c r="F15" s="1035">
        <f t="shared" si="0"/>
        <v>78.30764456398055</v>
      </c>
      <c r="G15" s="93">
        <v>3371</v>
      </c>
      <c r="H15" s="93">
        <f t="shared" si="1"/>
        <v>1058</v>
      </c>
      <c r="I15" s="93">
        <v>6</v>
      </c>
      <c r="J15" s="93">
        <v>146</v>
      </c>
      <c r="K15" s="93">
        <v>851</v>
      </c>
      <c r="L15" s="93">
        <v>5</v>
      </c>
      <c r="M15" s="93">
        <v>1</v>
      </c>
      <c r="N15" s="95">
        <v>49</v>
      </c>
    </row>
    <row r="16" spans="1:14" ht="15" customHeight="1">
      <c r="A16" s="88"/>
      <c r="B16" s="1032">
        <v>54</v>
      </c>
      <c r="C16" s="1033">
        <v>9494</v>
      </c>
      <c r="D16" s="1034">
        <v>97.9</v>
      </c>
      <c r="E16" s="93">
        <v>6914</v>
      </c>
      <c r="F16" s="1035">
        <f t="shared" si="0"/>
        <v>72.82494206867496</v>
      </c>
      <c r="G16" s="93">
        <v>3204</v>
      </c>
      <c r="H16" s="93">
        <f t="shared" si="1"/>
        <v>1058</v>
      </c>
      <c r="I16" s="93">
        <v>10</v>
      </c>
      <c r="J16" s="93">
        <v>108</v>
      </c>
      <c r="K16" s="93">
        <v>858</v>
      </c>
      <c r="L16" s="93">
        <v>42</v>
      </c>
      <c r="M16" s="93">
        <v>5</v>
      </c>
      <c r="N16" s="95">
        <v>35</v>
      </c>
    </row>
    <row r="17" spans="1:14" ht="15" customHeight="1">
      <c r="A17" s="88"/>
      <c r="B17" s="1032">
        <v>55</v>
      </c>
      <c r="C17" s="1033">
        <v>9790</v>
      </c>
      <c r="D17" s="1034">
        <v>100.9</v>
      </c>
      <c r="E17" s="93">
        <v>7213</v>
      </c>
      <c r="F17" s="1035">
        <f t="shared" si="0"/>
        <v>73.67722165474974</v>
      </c>
      <c r="G17" s="93">
        <v>3288</v>
      </c>
      <c r="H17" s="93">
        <f t="shared" si="1"/>
        <v>1410</v>
      </c>
      <c r="I17" s="93">
        <v>0</v>
      </c>
      <c r="J17" s="93">
        <v>231</v>
      </c>
      <c r="K17" s="93">
        <v>1111</v>
      </c>
      <c r="L17" s="93">
        <v>37</v>
      </c>
      <c r="M17" s="93">
        <v>4</v>
      </c>
      <c r="N17" s="95">
        <v>27</v>
      </c>
    </row>
    <row r="18" spans="1:14" s="1041" customFormat="1" ht="15" customHeight="1">
      <c r="A18" s="1036"/>
      <c r="B18" s="1037">
        <v>56</v>
      </c>
      <c r="C18" s="1038">
        <v>11692</v>
      </c>
      <c r="D18" s="1039">
        <v>120.5</v>
      </c>
      <c r="E18" s="304">
        <v>10139</v>
      </c>
      <c r="F18" s="1040">
        <f t="shared" si="0"/>
        <v>86.7174136161478</v>
      </c>
      <c r="G18" s="304">
        <v>4218</v>
      </c>
      <c r="H18" s="304">
        <f t="shared" si="1"/>
        <v>1841</v>
      </c>
      <c r="I18" s="304">
        <v>17</v>
      </c>
      <c r="J18" s="304">
        <v>239</v>
      </c>
      <c r="K18" s="304">
        <v>1490</v>
      </c>
      <c r="L18" s="304">
        <v>50</v>
      </c>
      <c r="M18" s="304">
        <v>9</v>
      </c>
      <c r="N18" s="305">
        <v>36</v>
      </c>
    </row>
    <row r="19" spans="1:14" ht="7.5" customHeight="1">
      <c r="A19" s="88"/>
      <c r="B19" s="1042"/>
      <c r="C19" s="1043"/>
      <c r="D19" s="1044"/>
      <c r="E19" s="1044"/>
      <c r="F19" s="1045"/>
      <c r="G19" s="1044"/>
      <c r="H19" s="1044"/>
      <c r="I19" s="1044"/>
      <c r="J19" s="1044"/>
      <c r="K19" s="1044"/>
      <c r="L19" s="1044"/>
      <c r="M19" s="1044"/>
      <c r="N19" s="1046"/>
    </row>
    <row r="20" ht="15" customHeight="1">
      <c r="B20" s="1012" t="s">
        <v>1067</v>
      </c>
    </row>
    <row r="21" ht="15" customHeight="1">
      <c r="B21" s="1012" t="s">
        <v>1068</v>
      </c>
    </row>
  </sheetData>
  <mergeCells count="4">
    <mergeCell ref="B4:B6"/>
    <mergeCell ref="G5:G6"/>
    <mergeCell ref="H5:N5"/>
    <mergeCell ref="G4:N4"/>
  </mergeCells>
  <printOptions/>
  <pageMargins left="0.2755905511811024" right="0.31496062992125984" top="0.5905511811023623" bottom="0.3937007874015748" header="0.2755905511811024" footer="0.1968503937007874"/>
  <pageSetup horizontalDpi="400" verticalDpi="400" orientation="portrait" paperSize="9" r:id="rId2"/>
  <drawing r:id="rId1"/>
</worksheet>
</file>

<file path=xl/worksheets/sheet28.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9.00390625" defaultRowHeight="15" customHeight="1"/>
  <cols>
    <col min="1" max="1" width="3.625" style="1047" customWidth="1"/>
    <col min="2" max="2" width="19.125" style="1047" customWidth="1"/>
    <col min="3" max="7" width="11.875" style="1047" customWidth="1"/>
    <col min="8" max="8" width="11.75390625" style="1047" customWidth="1"/>
    <col min="9" max="16384" width="9.00390625" style="1047" customWidth="1"/>
  </cols>
  <sheetData>
    <row r="2" ht="15" customHeight="1">
      <c r="B2" s="1048" t="s">
        <v>1092</v>
      </c>
    </row>
    <row r="3" spans="2:6" ht="15" customHeight="1" thickBot="1">
      <c r="B3" s="1049"/>
      <c r="C3" s="1050"/>
      <c r="D3" s="1050"/>
      <c r="E3" s="1050"/>
      <c r="F3" s="1050"/>
    </row>
    <row r="4" spans="1:8" s="64" customFormat="1" ht="15" customHeight="1" thickTop="1">
      <c r="A4" s="95"/>
      <c r="B4" s="1601" t="s">
        <v>1087</v>
      </c>
      <c r="C4" s="1603" t="s">
        <v>716</v>
      </c>
      <c r="D4" s="1604"/>
      <c r="E4" s="1605"/>
      <c r="F4" s="1606">
        <v>56</v>
      </c>
      <c r="G4" s="1607"/>
      <c r="H4" s="1608"/>
    </row>
    <row r="5" spans="1:8" s="64" customFormat="1" ht="15" customHeight="1">
      <c r="A5" s="95"/>
      <c r="B5" s="1602"/>
      <c r="C5" s="1021" t="s">
        <v>1047</v>
      </c>
      <c r="D5" s="1021" t="s">
        <v>1049</v>
      </c>
      <c r="E5" s="1021" t="s">
        <v>1070</v>
      </c>
      <c r="F5" s="1021" t="s">
        <v>1047</v>
      </c>
      <c r="G5" s="1021" t="s">
        <v>1049</v>
      </c>
      <c r="H5" s="1021" t="s">
        <v>1070</v>
      </c>
    </row>
    <row r="6" spans="1:8" s="1056" customFormat="1" ht="19.5" customHeight="1">
      <c r="A6" s="1051"/>
      <c r="B6" s="1052" t="s">
        <v>836</v>
      </c>
      <c r="C6" s="1053">
        <f aca="true" t="shared" si="0" ref="C6:H6">SUM(C7:C24)</f>
        <v>9790</v>
      </c>
      <c r="D6" s="1054">
        <f t="shared" si="0"/>
        <v>7213</v>
      </c>
      <c r="E6" s="1054">
        <f t="shared" si="0"/>
        <v>3288</v>
      </c>
      <c r="F6" s="1054">
        <f t="shared" si="0"/>
        <v>11692</v>
      </c>
      <c r="G6" s="1054">
        <f t="shared" si="0"/>
        <v>10139</v>
      </c>
      <c r="H6" s="1055">
        <f t="shared" si="0"/>
        <v>4218</v>
      </c>
    </row>
    <row r="7" spans="1:8" s="64" customFormat="1" ht="12">
      <c r="A7" s="95"/>
      <c r="B7" s="1057" t="s">
        <v>1088</v>
      </c>
      <c r="C7" s="65">
        <v>10</v>
      </c>
      <c r="D7" s="93">
        <v>10</v>
      </c>
      <c r="E7" s="93">
        <v>9</v>
      </c>
      <c r="F7" s="93">
        <v>7</v>
      </c>
      <c r="G7" s="93">
        <v>7</v>
      </c>
      <c r="H7" s="95">
        <v>7</v>
      </c>
    </row>
    <row r="8" spans="1:8" s="64" customFormat="1" ht="12">
      <c r="A8" s="95"/>
      <c r="B8" s="1057" t="s">
        <v>1071</v>
      </c>
      <c r="C8" s="65">
        <v>4</v>
      </c>
      <c r="D8" s="93">
        <v>4</v>
      </c>
      <c r="E8" s="93">
        <v>5</v>
      </c>
      <c r="F8" s="93">
        <v>10</v>
      </c>
      <c r="G8" s="93">
        <v>7</v>
      </c>
      <c r="H8" s="95">
        <v>14</v>
      </c>
    </row>
    <row r="9" spans="1:8" s="64" customFormat="1" ht="12">
      <c r="A9" s="95"/>
      <c r="B9" s="1057" t="s">
        <v>1072</v>
      </c>
      <c r="C9" s="65">
        <v>10</v>
      </c>
      <c r="D9" s="93">
        <v>10</v>
      </c>
      <c r="E9" s="93">
        <v>5</v>
      </c>
      <c r="F9" s="93">
        <v>14</v>
      </c>
      <c r="G9" s="93">
        <v>14</v>
      </c>
      <c r="H9" s="95">
        <v>17</v>
      </c>
    </row>
    <row r="10" spans="1:8" s="64" customFormat="1" ht="12">
      <c r="A10" s="95"/>
      <c r="B10" s="1057" t="s">
        <v>1073</v>
      </c>
      <c r="C10" s="65">
        <v>7</v>
      </c>
      <c r="D10" s="93">
        <v>7</v>
      </c>
      <c r="E10" s="93">
        <v>5</v>
      </c>
      <c r="F10" s="93">
        <v>17</v>
      </c>
      <c r="G10" s="93">
        <v>17</v>
      </c>
      <c r="H10" s="95">
        <v>13</v>
      </c>
    </row>
    <row r="11" spans="1:8" s="64" customFormat="1" ht="12">
      <c r="A11" s="95"/>
      <c r="B11" s="1057" t="s">
        <v>1074</v>
      </c>
      <c r="C11" s="1058">
        <v>0</v>
      </c>
      <c r="D11" s="94">
        <v>0</v>
      </c>
      <c r="E11" s="94">
        <v>0</v>
      </c>
      <c r="F11" s="94">
        <v>1</v>
      </c>
      <c r="G11" s="94">
        <v>1</v>
      </c>
      <c r="H11" s="97">
        <v>39</v>
      </c>
    </row>
    <row r="12" spans="1:8" s="64" customFormat="1" ht="12">
      <c r="A12" s="95"/>
      <c r="B12" s="1057" t="s">
        <v>1075</v>
      </c>
      <c r="C12" s="65">
        <v>150</v>
      </c>
      <c r="D12" s="93">
        <v>150</v>
      </c>
      <c r="E12" s="93">
        <v>240</v>
      </c>
      <c r="F12" s="93">
        <v>215</v>
      </c>
      <c r="G12" s="93">
        <v>215</v>
      </c>
      <c r="H12" s="95">
        <v>219</v>
      </c>
    </row>
    <row r="13" spans="1:8" s="64" customFormat="1" ht="12">
      <c r="A13" s="95"/>
      <c r="B13" s="1057" t="s">
        <v>1076</v>
      </c>
      <c r="C13" s="65">
        <v>221</v>
      </c>
      <c r="D13" s="93">
        <v>224</v>
      </c>
      <c r="E13" s="93">
        <v>297</v>
      </c>
      <c r="F13" s="93">
        <v>235</v>
      </c>
      <c r="G13" s="93">
        <v>235</v>
      </c>
      <c r="H13" s="95">
        <v>321</v>
      </c>
    </row>
    <row r="14" spans="1:8" s="64" customFormat="1" ht="12">
      <c r="A14" s="95"/>
      <c r="B14" s="1057" t="s">
        <v>1077</v>
      </c>
      <c r="C14" s="65">
        <v>137</v>
      </c>
      <c r="D14" s="93">
        <v>137</v>
      </c>
      <c r="E14" s="93">
        <v>73</v>
      </c>
      <c r="F14" s="93">
        <v>98</v>
      </c>
      <c r="G14" s="93">
        <v>95</v>
      </c>
      <c r="H14" s="95">
        <v>96</v>
      </c>
    </row>
    <row r="15" spans="1:8" s="64" customFormat="1" ht="12">
      <c r="A15" s="95"/>
      <c r="B15" s="1057" t="s">
        <v>1078</v>
      </c>
      <c r="C15" s="65">
        <v>7405</v>
      </c>
      <c r="D15" s="93">
        <v>4871</v>
      </c>
      <c r="E15" s="93">
        <v>2183</v>
      </c>
      <c r="F15" s="93">
        <v>8642</v>
      </c>
      <c r="G15" s="93">
        <v>6945</v>
      </c>
      <c r="H15" s="95">
        <v>2670</v>
      </c>
    </row>
    <row r="16" spans="1:8" s="64" customFormat="1" ht="12">
      <c r="A16" s="95"/>
      <c r="B16" s="1057" t="s">
        <v>1079</v>
      </c>
      <c r="C16" s="65">
        <v>887</v>
      </c>
      <c r="D16" s="93">
        <v>869</v>
      </c>
      <c r="E16" s="93">
        <v>101</v>
      </c>
      <c r="F16" s="93">
        <v>1301</v>
      </c>
      <c r="G16" s="93">
        <v>1434</v>
      </c>
      <c r="H16" s="95">
        <v>161</v>
      </c>
    </row>
    <row r="17" spans="1:8" s="64" customFormat="1" ht="12">
      <c r="A17" s="95"/>
      <c r="B17" s="1057" t="s">
        <v>1080</v>
      </c>
      <c r="C17" s="65">
        <v>80</v>
      </c>
      <c r="D17" s="93">
        <v>81</v>
      </c>
      <c r="E17" s="93">
        <v>54</v>
      </c>
      <c r="F17" s="93">
        <v>114</v>
      </c>
      <c r="G17" s="93">
        <v>113</v>
      </c>
      <c r="H17" s="95">
        <v>77</v>
      </c>
    </row>
    <row r="18" spans="1:8" s="64" customFormat="1" ht="12">
      <c r="A18" s="95"/>
      <c r="B18" s="1057" t="s">
        <v>1081</v>
      </c>
      <c r="C18" s="65">
        <v>473</v>
      </c>
      <c r="D18" s="93">
        <v>473</v>
      </c>
      <c r="E18" s="93">
        <v>19</v>
      </c>
      <c r="F18" s="93">
        <v>270</v>
      </c>
      <c r="G18" s="93">
        <v>292</v>
      </c>
      <c r="H18" s="95">
        <v>20</v>
      </c>
    </row>
    <row r="19" spans="1:8" s="64" customFormat="1" ht="12">
      <c r="A19" s="95"/>
      <c r="B19" s="1057" t="s">
        <v>1089</v>
      </c>
      <c r="C19" s="1058">
        <v>36</v>
      </c>
      <c r="D19" s="94">
        <v>36</v>
      </c>
      <c r="E19" s="94">
        <v>53</v>
      </c>
      <c r="F19" s="94">
        <v>31</v>
      </c>
      <c r="G19" s="94">
        <v>31</v>
      </c>
      <c r="H19" s="97">
        <v>14</v>
      </c>
    </row>
    <row r="20" spans="1:8" s="64" customFormat="1" ht="12">
      <c r="A20" s="95"/>
      <c r="B20" s="1057" t="s">
        <v>1082</v>
      </c>
      <c r="C20" s="1058">
        <v>5</v>
      </c>
      <c r="D20" s="94">
        <v>5</v>
      </c>
      <c r="E20" s="94">
        <v>0</v>
      </c>
      <c r="F20" s="94">
        <v>1</v>
      </c>
      <c r="G20" s="94">
        <v>1</v>
      </c>
      <c r="H20" s="97">
        <v>2</v>
      </c>
    </row>
    <row r="21" spans="1:8" s="64" customFormat="1" ht="12">
      <c r="A21" s="95"/>
      <c r="B21" s="1057" t="s">
        <v>1083</v>
      </c>
      <c r="C21" s="1058">
        <v>10</v>
      </c>
      <c r="D21" s="94">
        <v>9</v>
      </c>
      <c r="E21" s="94">
        <v>10</v>
      </c>
      <c r="F21" s="94">
        <v>97</v>
      </c>
      <c r="G21" s="94">
        <v>97</v>
      </c>
      <c r="H21" s="97">
        <v>103</v>
      </c>
    </row>
    <row r="22" spans="1:8" s="64" customFormat="1" ht="12">
      <c r="A22" s="95"/>
      <c r="B22" s="1057" t="s">
        <v>1084</v>
      </c>
      <c r="C22" s="65">
        <v>105</v>
      </c>
      <c r="D22" s="93">
        <v>102</v>
      </c>
      <c r="E22" s="93">
        <v>59</v>
      </c>
      <c r="F22" s="93">
        <v>125</v>
      </c>
      <c r="G22" s="93">
        <v>133</v>
      </c>
      <c r="H22" s="95">
        <v>71</v>
      </c>
    </row>
    <row r="23" spans="1:8" s="64" customFormat="1" ht="12">
      <c r="A23" s="95"/>
      <c r="B23" s="1057" t="s">
        <v>1085</v>
      </c>
      <c r="C23" s="65">
        <v>24</v>
      </c>
      <c r="D23" s="93">
        <v>24</v>
      </c>
      <c r="E23" s="93">
        <v>25</v>
      </c>
      <c r="F23" s="93">
        <v>30</v>
      </c>
      <c r="G23" s="93">
        <v>30</v>
      </c>
      <c r="H23" s="95">
        <v>37</v>
      </c>
    </row>
    <row r="24" spans="1:8" s="64" customFormat="1" ht="12">
      <c r="A24" s="95"/>
      <c r="B24" s="1059" t="s">
        <v>1086</v>
      </c>
      <c r="C24" s="100">
        <v>226</v>
      </c>
      <c r="D24" s="101">
        <v>201</v>
      </c>
      <c r="E24" s="101">
        <v>150</v>
      </c>
      <c r="F24" s="101">
        <v>484</v>
      </c>
      <c r="G24" s="101">
        <v>472</v>
      </c>
      <c r="H24" s="1060">
        <v>337</v>
      </c>
    </row>
    <row r="25" s="64" customFormat="1" ht="15" customHeight="1">
      <c r="B25" s="64" t="s">
        <v>1090</v>
      </c>
    </row>
    <row r="26" s="64" customFormat="1" ht="15" customHeight="1">
      <c r="B26" s="64" t="s">
        <v>1091</v>
      </c>
    </row>
    <row r="27" s="64" customFormat="1" ht="15" customHeight="1"/>
  </sheetData>
  <mergeCells count="3">
    <mergeCell ref="B4:B5"/>
    <mergeCell ref="C4:E4"/>
    <mergeCell ref="F4:H4"/>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29.xml><?xml version="1.0" encoding="utf-8"?>
<worksheet xmlns="http://schemas.openxmlformats.org/spreadsheetml/2006/main" xmlns:r="http://schemas.openxmlformats.org/officeDocument/2006/relationships">
  <dimension ref="A1:N18"/>
  <sheetViews>
    <sheetView workbookViewId="0" topLeftCell="A1">
      <selection activeCell="A1" sqref="A1"/>
    </sheetView>
  </sheetViews>
  <sheetFormatPr defaultColWidth="9.00390625" defaultRowHeight="15" customHeight="1"/>
  <cols>
    <col min="1" max="1" width="2.625" style="17" customWidth="1"/>
    <col min="2" max="2" width="10.625" style="17" customWidth="1"/>
    <col min="3" max="14" width="7.50390625" style="17" customWidth="1"/>
    <col min="15" max="16384" width="9.00390625" style="17" customWidth="1"/>
  </cols>
  <sheetData>
    <row r="1" ht="15" customHeight="1">
      <c r="B1" s="18" t="s">
        <v>1115</v>
      </c>
    </row>
    <row r="3" spans="2:14" ht="15" customHeight="1" thickBot="1">
      <c r="B3" s="20" t="s">
        <v>1098</v>
      </c>
      <c r="C3" s="20"/>
      <c r="D3" s="20"/>
      <c r="E3" s="20"/>
      <c r="F3" s="20"/>
      <c r="G3" s="20"/>
      <c r="H3" s="20"/>
      <c r="I3" s="20"/>
      <c r="J3" s="20"/>
      <c r="K3" s="20"/>
      <c r="L3" s="20"/>
      <c r="M3" s="20"/>
      <c r="N3" s="45" t="s">
        <v>1099</v>
      </c>
    </row>
    <row r="4" spans="1:14" ht="15" customHeight="1" thickTop="1">
      <c r="A4" s="34"/>
      <c r="B4" s="1274" t="s">
        <v>1100</v>
      </c>
      <c r="C4" s="1061" t="s">
        <v>1093</v>
      </c>
      <c r="D4" s="1062"/>
      <c r="E4" s="1062"/>
      <c r="F4" s="1063"/>
      <c r="G4" s="1064" t="s">
        <v>1094</v>
      </c>
      <c r="H4" s="1064"/>
      <c r="I4" s="1062"/>
      <c r="J4" s="1064"/>
      <c r="K4" s="1061" t="s">
        <v>1095</v>
      </c>
      <c r="L4" s="1062"/>
      <c r="M4" s="1062"/>
      <c r="N4" s="1065"/>
    </row>
    <row r="5" spans="1:14" ht="15" customHeight="1">
      <c r="A5" s="34"/>
      <c r="B5" s="1339"/>
      <c r="C5" s="1066" t="s">
        <v>1096</v>
      </c>
      <c r="D5" s="1067"/>
      <c r="E5" s="1068" t="s">
        <v>1101</v>
      </c>
      <c r="F5" s="1068"/>
      <c r="G5" s="1066" t="s">
        <v>1097</v>
      </c>
      <c r="H5" s="1067"/>
      <c r="I5" s="1066" t="s">
        <v>1101</v>
      </c>
      <c r="J5" s="1067"/>
      <c r="K5" s="1068" t="s">
        <v>1097</v>
      </c>
      <c r="L5" s="1067"/>
      <c r="M5" s="1068" t="s">
        <v>1101</v>
      </c>
      <c r="N5" s="1067"/>
    </row>
    <row r="6" spans="1:14" ht="15" customHeight="1" thickBot="1">
      <c r="A6" s="34"/>
      <c r="B6" s="1609"/>
      <c r="C6" s="1069" t="s">
        <v>1102</v>
      </c>
      <c r="D6" s="1069">
        <v>56</v>
      </c>
      <c r="E6" s="1069">
        <v>55</v>
      </c>
      <c r="F6" s="1069">
        <v>56</v>
      </c>
      <c r="G6" s="1069">
        <v>55</v>
      </c>
      <c r="H6" s="1069">
        <v>56</v>
      </c>
      <c r="I6" s="1069">
        <v>55</v>
      </c>
      <c r="J6" s="1069">
        <v>56</v>
      </c>
      <c r="K6" s="1069">
        <v>55</v>
      </c>
      <c r="L6" s="1069">
        <v>56</v>
      </c>
      <c r="M6" s="1069">
        <v>55</v>
      </c>
      <c r="N6" s="1069">
        <v>56</v>
      </c>
    </row>
    <row r="7" spans="1:14" s="147" customFormat="1" ht="28.5" customHeight="1" thickTop="1">
      <c r="A7" s="634"/>
      <c r="B7" s="24" t="s">
        <v>1103</v>
      </c>
      <c r="C7" s="1070">
        <f>SUM(C8:C16)</f>
        <v>1425</v>
      </c>
      <c r="D7" s="1071">
        <f>SUM(D8:D16)</f>
        <v>1471</v>
      </c>
      <c r="E7" s="1072">
        <v>113.8</v>
      </c>
      <c r="F7" s="1072">
        <v>117.3</v>
      </c>
      <c r="G7" s="1073">
        <f>SUM(G8:G16)</f>
        <v>385</v>
      </c>
      <c r="H7" s="1071">
        <f>SUM(H8:H16)</f>
        <v>404</v>
      </c>
      <c r="I7" s="1072">
        <v>30.8</v>
      </c>
      <c r="J7" s="1072">
        <v>32.2</v>
      </c>
      <c r="K7" s="1073">
        <f>SUM(K8:K16)</f>
        <v>868</v>
      </c>
      <c r="L7" s="1071">
        <f>SUM(L8:L16)</f>
        <v>902</v>
      </c>
      <c r="M7" s="1072">
        <v>69.3</v>
      </c>
      <c r="N7" s="1074">
        <v>71.9</v>
      </c>
    </row>
    <row r="8" spans="1:14" ht="15" customHeight="1">
      <c r="A8" s="34"/>
      <c r="B8" s="43" t="s">
        <v>1104</v>
      </c>
      <c r="C8" s="42">
        <v>665</v>
      </c>
      <c r="D8" s="20">
        <v>693</v>
      </c>
      <c r="E8" s="157">
        <v>187.8</v>
      </c>
      <c r="F8" s="157">
        <v>194.4</v>
      </c>
      <c r="G8" s="1075">
        <v>153</v>
      </c>
      <c r="H8" s="20">
        <v>161</v>
      </c>
      <c r="I8" s="157">
        <v>43.2</v>
      </c>
      <c r="J8" s="157">
        <v>45.2</v>
      </c>
      <c r="K8" s="1075">
        <v>388</v>
      </c>
      <c r="L8" s="20">
        <v>410</v>
      </c>
      <c r="M8" s="157">
        <v>109.6</v>
      </c>
      <c r="N8" s="1076">
        <v>115</v>
      </c>
    </row>
    <row r="9" spans="1:14" ht="15" customHeight="1">
      <c r="A9" s="34"/>
      <c r="B9" s="43" t="s">
        <v>1105</v>
      </c>
      <c r="C9" s="42">
        <v>81</v>
      </c>
      <c r="D9" s="20">
        <v>89</v>
      </c>
      <c r="E9" s="157">
        <v>85.4</v>
      </c>
      <c r="F9" s="157">
        <v>93.7</v>
      </c>
      <c r="G9" s="1075">
        <v>24</v>
      </c>
      <c r="H9" s="20">
        <v>25</v>
      </c>
      <c r="I9" s="157">
        <v>25.3</v>
      </c>
      <c r="J9" s="157">
        <v>26.3</v>
      </c>
      <c r="K9" s="1075">
        <v>42</v>
      </c>
      <c r="L9" s="20">
        <v>46</v>
      </c>
      <c r="M9" s="157">
        <v>44.3</v>
      </c>
      <c r="N9" s="1076">
        <v>48.4</v>
      </c>
    </row>
    <row r="10" spans="1:14" ht="15" customHeight="1">
      <c r="A10" s="34"/>
      <c r="B10" s="43" t="s">
        <v>1106</v>
      </c>
      <c r="C10" s="42">
        <v>63</v>
      </c>
      <c r="D10" s="20">
        <v>66</v>
      </c>
      <c r="E10" s="157">
        <v>57.9</v>
      </c>
      <c r="F10" s="157">
        <v>60.5</v>
      </c>
      <c r="G10" s="1075">
        <v>23</v>
      </c>
      <c r="H10" s="20">
        <v>24</v>
      </c>
      <c r="I10" s="157">
        <v>21.1</v>
      </c>
      <c r="J10" s="157">
        <v>22</v>
      </c>
      <c r="K10" s="1075">
        <v>50</v>
      </c>
      <c r="L10" s="20">
        <v>52</v>
      </c>
      <c r="M10" s="157">
        <v>46</v>
      </c>
      <c r="N10" s="1076">
        <v>47.7</v>
      </c>
    </row>
    <row r="11" spans="1:14" ht="15" customHeight="1">
      <c r="A11" s="34"/>
      <c r="B11" s="43" t="s">
        <v>1107</v>
      </c>
      <c r="C11" s="42">
        <v>70</v>
      </c>
      <c r="D11" s="20">
        <v>73</v>
      </c>
      <c r="E11" s="157">
        <v>66.9</v>
      </c>
      <c r="F11" s="157">
        <v>70</v>
      </c>
      <c r="G11" s="1075">
        <v>21</v>
      </c>
      <c r="H11" s="20">
        <v>22</v>
      </c>
      <c r="I11" s="157">
        <v>20.1</v>
      </c>
      <c r="J11" s="157">
        <v>21.1</v>
      </c>
      <c r="K11" s="1075">
        <v>44</v>
      </c>
      <c r="L11" s="20">
        <v>43</v>
      </c>
      <c r="M11" s="157">
        <v>42.1</v>
      </c>
      <c r="N11" s="1076">
        <v>41.2</v>
      </c>
    </row>
    <row r="12" spans="1:14" ht="15" customHeight="1">
      <c r="A12" s="34"/>
      <c r="B12" s="43" t="s">
        <v>1108</v>
      </c>
      <c r="C12" s="42">
        <v>100</v>
      </c>
      <c r="D12" s="20">
        <v>101</v>
      </c>
      <c r="E12" s="157">
        <v>86.8</v>
      </c>
      <c r="F12" s="157">
        <v>87.5</v>
      </c>
      <c r="G12" s="1075">
        <v>35</v>
      </c>
      <c r="H12" s="20">
        <v>36</v>
      </c>
      <c r="I12" s="157">
        <v>30.4</v>
      </c>
      <c r="J12" s="157">
        <v>31.2</v>
      </c>
      <c r="K12" s="1075">
        <v>70</v>
      </c>
      <c r="L12" s="20">
        <v>71</v>
      </c>
      <c r="M12" s="157">
        <v>60.7</v>
      </c>
      <c r="N12" s="1076">
        <v>61.5</v>
      </c>
    </row>
    <row r="13" spans="1:14" ht="15" customHeight="1">
      <c r="A13" s="34"/>
      <c r="B13" s="43" t="s">
        <v>1109</v>
      </c>
      <c r="C13" s="42">
        <v>56</v>
      </c>
      <c r="D13" s="20">
        <v>58</v>
      </c>
      <c r="E13" s="157">
        <v>75.1</v>
      </c>
      <c r="F13" s="157">
        <v>78.1</v>
      </c>
      <c r="G13" s="1075">
        <v>18</v>
      </c>
      <c r="H13" s="20">
        <v>18</v>
      </c>
      <c r="I13" s="157">
        <v>24.1</v>
      </c>
      <c r="J13" s="157">
        <v>24.2</v>
      </c>
      <c r="K13" s="1075">
        <v>46</v>
      </c>
      <c r="L13" s="20">
        <v>48</v>
      </c>
      <c r="M13" s="157">
        <v>61.7</v>
      </c>
      <c r="N13" s="1076">
        <v>64.6</v>
      </c>
    </row>
    <row r="14" spans="1:14" ht="15" customHeight="1">
      <c r="A14" s="34"/>
      <c r="B14" s="43" t="s">
        <v>1110</v>
      </c>
      <c r="C14" s="42">
        <v>66</v>
      </c>
      <c r="D14" s="20">
        <v>61</v>
      </c>
      <c r="E14" s="157">
        <v>102.9</v>
      </c>
      <c r="F14" s="157">
        <v>94.9</v>
      </c>
      <c r="G14" s="1075">
        <v>18</v>
      </c>
      <c r="H14" s="20">
        <v>19</v>
      </c>
      <c r="I14" s="157">
        <v>28.1</v>
      </c>
      <c r="J14" s="157">
        <v>29.6</v>
      </c>
      <c r="K14" s="1075">
        <v>21</v>
      </c>
      <c r="L14" s="20">
        <v>20</v>
      </c>
      <c r="M14" s="157">
        <v>32.8</v>
      </c>
      <c r="N14" s="1076">
        <v>31.1</v>
      </c>
    </row>
    <row r="15" spans="1:14" ht="15" customHeight="1">
      <c r="A15" s="34"/>
      <c r="B15" s="43" t="s">
        <v>1111</v>
      </c>
      <c r="C15" s="42">
        <v>177</v>
      </c>
      <c r="D15" s="20">
        <v>178</v>
      </c>
      <c r="E15" s="157">
        <v>109.4</v>
      </c>
      <c r="F15" s="157">
        <v>110.1</v>
      </c>
      <c r="G15" s="1075">
        <v>40</v>
      </c>
      <c r="H15" s="20">
        <v>42</v>
      </c>
      <c r="I15" s="157">
        <v>24.7</v>
      </c>
      <c r="J15" s="157">
        <v>26</v>
      </c>
      <c r="K15" s="1075">
        <v>88</v>
      </c>
      <c r="L15" s="20">
        <v>90</v>
      </c>
      <c r="M15" s="157">
        <v>54.4</v>
      </c>
      <c r="N15" s="1076">
        <v>55.7</v>
      </c>
    </row>
    <row r="16" spans="1:14" ht="15" customHeight="1">
      <c r="A16" s="34"/>
      <c r="B16" s="46" t="s">
        <v>1112</v>
      </c>
      <c r="C16" s="160">
        <v>147</v>
      </c>
      <c r="D16" s="49">
        <v>152</v>
      </c>
      <c r="E16" s="161">
        <v>84.6</v>
      </c>
      <c r="F16" s="161">
        <v>87.3</v>
      </c>
      <c r="G16" s="1077">
        <v>53</v>
      </c>
      <c r="H16" s="49">
        <v>57</v>
      </c>
      <c r="I16" s="161">
        <v>30.5</v>
      </c>
      <c r="J16" s="161">
        <v>32.8</v>
      </c>
      <c r="K16" s="1077">
        <v>119</v>
      </c>
      <c r="L16" s="49">
        <v>122</v>
      </c>
      <c r="M16" s="161">
        <v>68.5</v>
      </c>
      <c r="N16" s="1078">
        <v>70.1</v>
      </c>
    </row>
    <row r="17" ht="15" customHeight="1">
      <c r="B17" s="17" t="s">
        <v>1113</v>
      </c>
    </row>
    <row r="18" ht="15" customHeight="1">
      <c r="B18" s="17" t="s">
        <v>1114</v>
      </c>
    </row>
  </sheetData>
  <mergeCells count="1">
    <mergeCell ref="B4:B6"/>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2:Z75"/>
  <sheetViews>
    <sheetView workbookViewId="0" topLeftCell="A1">
      <selection activeCell="A1" sqref="A1"/>
    </sheetView>
  </sheetViews>
  <sheetFormatPr defaultColWidth="9.00390625" defaultRowHeight="13.5"/>
  <cols>
    <col min="1" max="1" width="1.625" style="54" customWidth="1"/>
    <col min="2" max="2" width="2.625" style="54" customWidth="1"/>
    <col min="3" max="3" width="8.125" style="54" customWidth="1"/>
    <col min="4" max="4" width="11.625" style="54" customWidth="1"/>
    <col min="5" max="8" width="8.125" style="54" customWidth="1"/>
    <col min="9" max="9" width="9.00390625" style="54" customWidth="1"/>
    <col min="10" max="10" width="8.125" style="54" customWidth="1"/>
    <col min="11" max="11" width="8.625" style="54" customWidth="1"/>
    <col min="12" max="13" width="9.00390625" style="54" customWidth="1"/>
    <col min="14" max="14" width="8.875" style="54" customWidth="1"/>
    <col min="15" max="24" width="8.125" style="54" customWidth="1"/>
    <col min="25" max="16384" width="9.00390625" style="54" customWidth="1"/>
  </cols>
  <sheetData>
    <row r="2" spans="2:26" ht="16.5" customHeight="1">
      <c r="B2" s="55" t="s">
        <v>1454</v>
      </c>
      <c r="W2" s="56"/>
      <c r="X2" s="56"/>
      <c r="Y2" s="56"/>
      <c r="Z2" s="56"/>
    </row>
    <row r="3" spans="3:24" ht="12.75" thickBot="1">
      <c r="C3" s="57"/>
      <c r="D3" s="57"/>
      <c r="E3" s="58"/>
      <c r="F3" s="58"/>
      <c r="G3" s="58"/>
      <c r="H3" s="58"/>
      <c r="I3" s="58"/>
      <c r="J3" s="58"/>
      <c r="K3" s="57"/>
      <c r="X3" s="59" t="s">
        <v>1436</v>
      </c>
    </row>
    <row r="4" spans="2:24" ht="21" customHeight="1" thickTop="1">
      <c r="B4" s="1285" t="s">
        <v>1419</v>
      </c>
      <c r="C4" s="1286"/>
      <c r="D4" s="60" t="s">
        <v>1367</v>
      </c>
      <c r="E4" s="60" t="s">
        <v>1437</v>
      </c>
      <c r="F4" s="60" t="s">
        <v>1438</v>
      </c>
      <c r="G4" s="60" t="s">
        <v>1439</v>
      </c>
      <c r="H4" s="60" t="s">
        <v>1440</v>
      </c>
      <c r="I4" s="60" t="s">
        <v>1441</v>
      </c>
      <c r="J4" s="60" t="s">
        <v>1442</v>
      </c>
      <c r="K4" s="60" t="s">
        <v>1423</v>
      </c>
      <c r="L4" s="60" t="s">
        <v>1424</v>
      </c>
      <c r="M4" s="60" t="s">
        <v>1425</v>
      </c>
      <c r="N4" s="60" t="s">
        <v>1426</v>
      </c>
      <c r="O4" s="60" t="s">
        <v>1427</v>
      </c>
      <c r="P4" s="60" t="s">
        <v>1428</v>
      </c>
      <c r="Q4" s="60" t="s">
        <v>1429</v>
      </c>
      <c r="R4" s="60" t="s">
        <v>1430</v>
      </c>
      <c r="S4" s="60" t="s">
        <v>1431</v>
      </c>
      <c r="T4" s="60" t="s">
        <v>1432</v>
      </c>
      <c r="U4" s="60" t="s">
        <v>1433</v>
      </c>
      <c r="V4" s="60" t="s">
        <v>1434</v>
      </c>
      <c r="W4" s="60" t="s">
        <v>1443</v>
      </c>
      <c r="X4" s="60" t="s">
        <v>1435</v>
      </c>
    </row>
    <row r="5" spans="2:24" ht="6" customHeight="1">
      <c r="B5" s="61"/>
      <c r="C5" s="62"/>
      <c r="D5" s="61"/>
      <c r="E5" s="63"/>
      <c r="F5" s="63"/>
      <c r="G5" s="63"/>
      <c r="H5" s="63"/>
      <c r="I5" s="63"/>
      <c r="J5" s="63"/>
      <c r="K5" s="63"/>
      <c r="L5" s="63"/>
      <c r="M5" s="63"/>
      <c r="N5" s="63"/>
      <c r="O5" s="63"/>
      <c r="P5" s="63"/>
      <c r="Q5" s="63"/>
      <c r="R5" s="63"/>
      <c r="S5" s="63"/>
      <c r="T5" s="63"/>
      <c r="U5" s="63"/>
      <c r="V5" s="63"/>
      <c r="W5" s="63"/>
      <c r="X5" s="62"/>
    </row>
    <row r="6" spans="2:24" s="64" customFormat="1" ht="12.75" customHeight="1">
      <c r="B6" s="1289" t="s">
        <v>1444</v>
      </c>
      <c r="C6" s="1290"/>
      <c r="D6" s="65">
        <v>1251917</v>
      </c>
      <c r="E6" s="66">
        <v>87122</v>
      </c>
      <c r="F6" s="66">
        <v>90633</v>
      </c>
      <c r="G6" s="66">
        <v>84949</v>
      </c>
      <c r="H6" s="66">
        <v>83916</v>
      </c>
      <c r="I6" s="66">
        <v>73355</v>
      </c>
      <c r="J6" s="66">
        <v>93109</v>
      </c>
      <c r="K6" s="66">
        <v>97991</v>
      </c>
      <c r="L6" s="66">
        <v>79474</v>
      </c>
      <c r="M6" s="66">
        <v>84580</v>
      </c>
      <c r="N6" s="66">
        <v>94149</v>
      </c>
      <c r="O6" s="66">
        <v>96403</v>
      </c>
      <c r="P6" s="66">
        <v>78568</v>
      </c>
      <c r="Q6" s="66">
        <v>61067</v>
      </c>
      <c r="R6" s="66">
        <v>54959</v>
      </c>
      <c r="S6" s="66">
        <v>42073</v>
      </c>
      <c r="T6" s="66">
        <v>29174</v>
      </c>
      <c r="U6" s="66">
        <v>14148</v>
      </c>
      <c r="V6" s="66">
        <v>4996</v>
      </c>
      <c r="W6" s="66">
        <v>1243</v>
      </c>
      <c r="X6" s="67">
        <v>8</v>
      </c>
    </row>
    <row r="7" spans="2:24" ht="6" customHeight="1">
      <c r="B7" s="68"/>
      <c r="C7" s="69"/>
      <c r="D7" s="61"/>
      <c r="E7" s="63"/>
      <c r="F7" s="63"/>
      <c r="G7" s="63"/>
      <c r="H7" s="63"/>
      <c r="I7" s="63"/>
      <c r="J7" s="63"/>
      <c r="K7" s="63"/>
      <c r="L7" s="63"/>
      <c r="M7" s="63"/>
      <c r="N7" s="63"/>
      <c r="O7" s="63"/>
      <c r="P7" s="63"/>
      <c r="Q7" s="63"/>
      <c r="R7" s="63"/>
      <c r="S7" s="63"/>
      <c r="T7" s="63"/>
      <c r="U7" s="63"/>
      <c r="V7" s="63"/>
      <c r="W7" s="63"/>
      <c r="X7" s="62"/>
    </row>
    <row r="8" spans="2:24" s="70" customFormat="1" ht="18" customHeight="1">
      <c r="B8" s="1291" t="s">
        <v>1445</v>
      </c>
      <c r="C8" s="1292"/>
      <c r="D8" s="71">
        <f>SUM(D10:D11)</f>
        <v>1254394</v>
      </c>
      <c r="E8" s="72">
        <f aca="true" t="shared" si="0" ref="E8:X8">SUM(E18:E67)</f>
        <v>85489</v>
      </c>
      <c r="F8" s="72">
        <f t="shared" si="0"/>
        <v>91335</v>
      </c>
      <c r="G8" s="72">
        <f t="shared" si="0"/>
        <v>87986</v>
      </c>
      <c r="H8" s="72">
        <f t="shared" si="0"/>
        <v>80312</v>
      </c>
      <c r="I8" s="72">
        <f t="shared" si="0"/>
        <v>70238</v>
      </c>
      <c r="J8" s="72">
        <f t="shared" si="0"/>
        <v>88965</v>
      </c>
      <c r="K8" s="72">
        <f t="shared" si="0"/>
        <v>106783</v>
      </c>
      <c r="L8" s="72">
        <f t="shared" si="0"/>
        <v>75180</v>
      </c>
      <c r="M8" s="72">
        <f t="shared" si="0"/>
        <v>82341</v>
      </c>
      <c r="N8" s="72">
        <f t="shared" si="0"/>
        <v>92425</v>
      </c>
      <c r="O8" s="72">
        <f t="shared" si="0"/>
        <v>96936</v>
      </c>
      <c r="P8" s="72">
        <f t="shared" si="0"/>
        <v>82696</v>
      </c>
      <c r="Q8" s="72">
        <f t="shared" si="0"/>
        <v>62755</v>
      </c>
      <c r="R8" s="72">
        <f t="shared" si="0"/>
        <v>55239</v>
      </c>
      <c r="S8" s="72">
        <f t="shared" si="0"/>
        <v>44423</v>
      </c>
      <c r="T8" s="72">
        <f t="shared" si="0"/>
        <v>28927</v>
      </c>
      <c r="U8" s="72">
        <f t="shared" si="0"/>
        <v>15708</v>
      </c>
      <c r="V8" s="72">
        <f t="shared" si="0"/>
        <v>5295</v>
      </c>
      <c r="W8" s="72">
        <f t="shared" si="0"/>
        <v>1353</v>
      </c>
      <c r="X8" s="73">
        <f t="shared" si="0"/>
        <v>8</v>
      </c>
    </row>
    <row r="9" spans="2:24" s="74" customFormat="1" ht="6" customHeight="1">
      <c r="B9" s="75"/>
      <c r="C9" s="76"/>
      <c r="D9" s="77"/>
      <c r="E9" s="78"/>
      <c r="F9" s="78"/>
      <c r="G9" s="78"/>
      <c r="H9" s="78"/>
      <c r="I9" s="78"/>
      <c r="J9" s="78"/>
      <c r="K9" s="78"/>
      <c r="L9" s="78"/>
      <c r="M9" s="78"/>
      <c r="N9" s="78"/>
      <c r="O9" s="78"/>
      <c r="P9" s="78"/>
      <c r="Q9" s="78"/>
      <c r="R9" s="78"/>
      <c r="S9" s="78"/>
      <c r="T9" s="78"/>
      <c r="U9" s="78"/>
      <c r="V9" s="78"/>
      <c r="W9" s="78"/>
      <c r="X9" s="79"/>
    </row>
    <row r="10" spans="2:24" s="80" customFormat="1" ht="13.5" customHeight="1">
      <c r="B10" s="1287" t="s">
        <v>1446</v>
      </c>
      <c r="C10" s="1288"/>
      <c r="D10" s="71">
        <f aca="true" t="shared" si="1" ref="D10:X10">SUM(D18:D32)</f>
        <v>879281</v>
      </c>
      <c r="E10" s="81">
        <f t="shared" si="1"/>
        <v>60001</v>
      </c>
      <c r="F10" s="81">
        <f t="shared" si="1"/>
        <v>65965</v>
      </c>
      <c r="G10" s="81">
        <f t="shared" si="1"/>
        <v>63816</v>
      </c>
      <c r="H10" s="81">
        <f t="shared" si="1"/>
        <v>57941</v>
      </c>
      <c r="I10" s="81">
        <f t="shared" si="1"/>
        <v>50701</v>
      </c>
      <c r="J10" s="81">
        <f t="shared" si="1"/>
        <v>62556</v>
      </c>
      <c r="K10" s="81">
        <f t="shared" si="1"/>
        <v>76833</v>
      </c>
      <c r="L10" s="81">
        <f t="shared" si="1"/>
        <v>55928</v>
      </c>
      <c r="M10" s="81">
        <f t="shared" si="1"/>
        <v>59278</v>
      </c>
      <c r="N10" s="81">
        <f t="shared" si="1"/>
        <v>64343</v>
      </c>
      <c r="O10" s="81">
        <f t="shared" si="1"/>
        <v>65542</v>
      </c>
      <c r="P10" s="81">
        <f t="shared" si="1"/>
        <v>55496</v>
      </c>
      <c r="Q10" s="81">
        <f t="shared" si="1"/>
        <v>41811</v>
      </c>
      <c r="R10" s="81">
        <f t="shared" si="1"/>
        <v>36713</v>
      </c>
      <c r="S10" s="81">
        <f t="shared" si="1"/>
        <v>29150</v>
      </c>
      <c r="T10" s="81">
        <f t="shared" si="1"/>
        <v>18822</v>
      </c>
      <c r="U10" s="81">
        <f t="shared" si="1"/>
        <v>10124</v>
      </c>
      <c r="V10" s="81">
        <f t="shared" si="1"/>
        <v>3358</v>
      </c>
      <c r="W10" s="81">
        <f t="shared" si="1"/>
        <v>895</v>
      </c>
      <c r="X10" s="82">
        <f t="shared" si="1"/>
        <v>8</v>
      </c>
    </row>
    <row r="11" spans="2:24" s="80" customFormat="1" ht="13.5" customHeight="1">
      <c r="B11" s="1287" t="s">
        <v>1447</v>
      </c>
      <c r="C11" s="1288"/>
      <c r="D11" s="71">
        <f aca="true" t="shared" si="2" ref="D11:X11">SUM(D34:D67)</f>
        <v>375113</v>
      </c>
      <c r="E11" s="81">
        <f t="shared" si="2"/>
        <v>25488</v>
      </c>
      <c r="F11" s="81">
        <f t="shared" si="2"/>
        <v>25370</v>
      </c>
      <c r="G11" s="81">
        <f t="shared" si="2"/>
        <v>24170</v>
      </c>
      <c r="H11" s="81">
        <f t="shared" si="2"/>
        <v>22371</v>
      </c>
      <c r="I11" s="81">
        <f t="shared" si="2"/>
        <v>19537</v>
      </c>
      <c r="J11" s="81">
        <f t="shared" si="2"/>
        <v>26409</v>
      </c>
      <c r="K11" s="81">
        <f t="shared" si="2"/>
        <v>29950</v>
      </c>
      <c r="L11" s="81">
        <f t="shared" si="2"/>
        <v>19252</v>
      </c>
      <c r="M11" s="81">
        <f t="shared" si="2"/>
        <v>23063</v>
      </c>
      <c r="N11" s="81">
        <f t="shared" si="2"/>
        <v>28082</v>
      </c>
      <c r="O11" s="81">
        <f t="shared" si="2"/>
        <v>31394</v>
      </c>
      <c r="P11" s="81">
        <f t="shared" si="2"/>
        <v>27200</v>
      </c>
      <c r="Q11" s="81">
        <f t="shared" si="2"/>
        <v>20944</v>
      </c>
      <c r="R11" s="81">
        <f t="shared" si="2"/>
        <v>18526</v>
      </c>
      <c r="S11" s="81">
        <f t="shared" si="2"/>
        <v>15273</v>
      </c>
      <c r="T11" s="81">
        <f t="shared" si="2"/>
        <v>10105</v>
      </c>
      <c r="U11" s="81">
        <f t="shared" si="2"/>
        <v>5584</v>
      </c>
      <c r="V11" s="81">
        <f t="shared" si="2"/>
        <v>1937</v>
      </c>
      <c r="W11" s="81">
        <f t="shared" si="2"/>
        <v>458</v>
      </c>
      <c r="X11" s="82">
        <f t="shared" si="2"/>
        <v>0</v>
      </c>
    </row>
    <row r="12" spans="2:24" s="80" customFormat="1" ht="6" customHeight="1">
      <c r="B12" s="83"/>
      <c r="C12" s="84"/>
      <c r="D12" s="71"/>
      <c r="E12" s="85"/>
      <c r="F12" s="85"/>
      <c r="G12" s="85"/>
      <c r="H12" s="85"/>
      <c r="I12" s="85"/>
      <c r="J12" s="85"/>
      <c r="K12" s="85"/>
      <c r="L12" s="85"/>
      <c r="M12" s="85"/>
      <c r="N12" s="85"/>
      <c r="O12" s="85"/>
      <c r="P12" s="85"/>
      <c r="Q12" s="85"/>
      <c r="R12" s="85"/>
      <c r="S12" s="85"/>
      <c r="T12" s="85"/>
      <c r="U12" s="85"/>
      <c r="V12" s="85"/>
      <c r="W12" s="85"/>
      <c r="X12" s="86"/>
    </row>
    <row r="13" spans="2:24" s="80" customFormat="1" ht="13.5" customHeight="1">
      <c r="B13" s="1287" t="s">
        <v>1448</v>
      </c>
      <c r="C13" s="1288"/>
      <c r="D13" s="71">
        <f>+D18+D24+D25+D26+D29+D30+D31+D34+D35+D36+D37+D38+D39+D40</f>
        <v>560516</v>
      </c>
      <c r="E13" s="81">
        <f aca="true" t="shared" si="3" ref="E13:X13">SUM(E18,E24,E25,E26,E29,E30,E31,E34,E35,E36,E37,E38,E39,E40)</f>
        <v>38555</v>
      </c>
      <c r="F13" s="81">
        <f t="shared" si="3"/>
        <v>41173</v>
      </c>
      <c r="G13" s="81">
        <f t="shared" si="3"/>
        <v>39047</v>
      </c>
      <c r="H13" s="81">
        <f t="shared" si="3"/>
        <v>36551</v>
      </c>
      <c r="I13" s="81">
        <f t="shared" si="3"/>
        <v>33243</v>
      </c>
      <c r="J13" s="81">
        <f t="shared" si="3"/>
        <v>40063</v>
      </c>
      <c r="K13" s="81">
        <f t="shared" si="3"/>
        <v>49112</v>
      </c>
      <c r="L13" s="81">
        <f t="shared" si="3"/>
        <v>34829</v>
      </c>
      <c r="M13" s="81">
        <f t="shared" si="3"/>
        <v>37063</v>
      </c>
      <c r="N13" s="81">
        <f t="shared" si="3"/>
        <v>40590</v>
      </c>
      <c r="O13" s="81">
        <f t="shared" si="3"/>
        <v>42021</v>
      </c>
      <c r="P13" s="81">
        <f t="shared" si="3"/>
        <v>35936</v>
      </c>
      <c r="Q13" s="81">
        <f t="shared" si="3"/>
        <v>26685</v>
      </c>
      <c r="R13" s="81">
        <f t="shared" si="3"/>
        <v>23970</v>
      </c>
      <c r="S13" s="81">
        <f t="shared" si="3"/>
        <v>19453</v>
      </c>
      <c r="T13" s="81">
        <f t="shared" si="3"/>
        <v>12528</v>
      </c>
      <c r="U13" s="81">
        <f t="shared" si="3"/>
        <v>6741</v>
      </c>
      <c r="V13" s="81">
        <f t="shared" si="3"/>
        <v>2298</v>
      </c>
      <c r="W13" s="81">
        <f t="shared" si="3"/>
        <v>652</v>
      </c>
      <c r="X13" s="82">
        <f t="shared" si="3"/>
        <v>6</v>
      </c>
    </row>
    <row r="14" spans="2:24" s="80" customFormat="1" ht="13.5" customHeight="1">
      <c r="B14" s="1287" t="s">
        <v>1449</v>
      </c>
      <c r="C14" s="1288"/>
      <c r="D14" s="71">
        <f>+D23+D42+D43+D44+D45+D46+D47+D48</f>
        <v>104255</v>
      </c>
      <c r="E14" s="81">
        <f aca="true" t="shared" si="4" ref="E14:X14">SUM(E23,E42,E43,E44,E45,E46,E47,E48)</f>
        <v>7454</v>
      </c>
      <c r="F14" s="81">
        <f t="shared" si="4"/>
        <v>7568</v>
      </c>
      <c r="G14" s="81">
        <f t="shared" si="4"/>
        <v>7423</v>
      </c>
      <c r="H14" s="81">
        <f t="shared" si="4"/>
        <v>6715</v>
      </c>
      <c r="I14" s="81">
        <f t="shared" si="4"/>
        <v>5841</v>
      </c>
      <c r="J14" s="81">
        <f t="shared" si="4"/>
        <v>7834</v>
      </c>
      <c r="K14" s="81">
        <f t="shared" si="4"/>
        <v>8399</v>
      </c>
      <c r="L14" s="81">
        <f t="shared" si="4"/>
        <v>5667</v>
      </c>
      <c r="M14" s="81">
        <f t="shared" si="4"/>
        <v>6659</v>
      </c>
      <c r="N14" s="81">
        <f t="shared" si="4"/>
        <v>7801</v>
      </c>
      <c r="O14" s="81">
        <f t="shared" si="4"/>
        <v>8617</v>
      </c>
      <c r="P14" s="81">
        <f t="shared" si="4"/>
        <v>7058</v>
      </c>
      <c r="Q14" s="81">
        <f t="shared" si="4"/>
        <v>5487</v>
      </c>
      <c r="R14" s="81">
        <f t="shared" si="4"/>
        <v>4459</v>
      </c>
      <c r="S14" s="81">
        <f t="shared" si="4"/>
        <v>3471</v>
      </c>
      <c r="T14" s="81">
        <f t="shared" si="4"/>
        <v>2153</v>
      </c>
      <c r="U14" s="81">
        <f t="shared" si="4"/>
        <v>1174</v>
      </c>
      <c r="V14" s="81">
        <f t="shared" si="4"/>
        <v>388</v>
      </c>
      <c r="W14" s="81">
        <f t="shared" si="4"/>
        <v>87</v>
      </c>
      <c r="X14" s="82">
        <f t="shared" si="4"/>
        <v>0</v>
      </c>
    </row>
    <row r="15" spans="2:24" s="80" customFormat="1" ht="13.5" customHeight="1">
      <c r="B15" s="1287" t="s">
        <v>1450</v>
      </c>
      <c r="C15" s="1288"/>
      <c r="D15" s="71">
        <f>+D19+D28+D32+D50+D51+D52+D53+D54</f>
        <v>253957</v>
      </c>
      <c r="E15" s="81">
        <f aca="true" t="shared" si="5" ref="E15:X15">SUM(E19,E28,E32,E50,E51,E52,E53,E54)</f>
        <v>16772</v>
      </c>
      <c r="F15" s="81">
        <f t="shared" si="5"/>
        <v>17969</v>
      </c>
      <c r="G15" s="81">
        <f t="shared" si="5"/>
        <v>17565</v>
      </c>
      <c r="H15" s="81">
        <f t="shared" si="5"/>
        <v>15771</v>
      </c>
      <c r="I15" s="81">
        <f t="shared" si="5"/>
        <v>14400</v>
      </c>
      <c r="J15" s="81">
        <f t="shared" si="5"/>
        <v>17561</v>
      </c>
      <c r="K15" s="81">
        <f t="shared" si="5"/>
        <v>20642</v>
      </c>
      <c r="L15" s="81">
        <f t="shared" si="5"/>
        <v>14483</v>
      </c>
      <c r="M15" s="81">
        <f t="shared" si="5"/>
        <v>16293</v>
      </c>
      <c r="N15" s="81">
        <f t="shared" si="5"/>
        <v>18651</v>
      </c>
      <c r="O15" s="81">
        <f t="shared" si="5"/>
        <v>20084</v>
      </c>
      <c r="P15" s="81">
        <f t="shared" si="5"/>
        <v>17939</v>
      </c>
      <c r="Q15" s="81">
        <f t="shared" si="5"/>
        <v>13544</v>
      </c>
      <c r="R15" s="81">
        <f t="shared" si="5"/>
        <v>11393</v>
      </c>
      <c r="S15" s="81">
        <f t="shared" si="5"/>
        <v>9411</v>
      </c>
      <c r="T15" s="81">
        <f t="shared" si="5"/>
        <v>6444</v>
      </c>
      <c r="U15" s="81">
        <f t="shared" si="5"/>
        <v>3598</v>
      </c>
      <c r="V15" s="81">
        <f t="shared" si="5"/>
        <v>1155</v>
      </c>
      <c r="W15" s="81">
        <f t="shared" si="5"/>
        <v>280</v>
      </c>
      <c r="X15" s="82">
        <f t="shared" si="5"/>
        <v>2</v>
      </c>
    </row>
    <row r="16" spans="2:24" s="80" customFormat="1" ht="13.5" customHeight="1">
      <c r="B16" s="1287" t="s">
        <v>1451</v>
      </c>
      <c r="C16" s="1288"/>
      <c r="D16" s="71">
        <f>+D20+D21+D56+D57+D58+D59+D60+D61+D62+D63+D64+D65+D66+D67</f>
        <v>335666</v>
      </c>
      <c r="E16" s="81">
        <f aca="true" t="shared" si="6" ref="E16:X16">SUM(E20,E21,E56,E57,E58,E59,E60,E61,E62,E63,E64,E65,E66,E67)</f>
        <v>22708</v>
      </c>
      <c r="F16" s="81">
        <f t="shared" si="6"/>
        <v>24625</v>
      </c>
      <c r="G16" s="81">
        <f t="shared" si="6"/>
        <v>23951</v>
      </c>
      <c r="H16" s="81">
        <f t="shared" si="6"/>
        <v>21275</v>
      </c>
      <c r="I16" s="81">
        <f t="shared" si="6"/>
        <v>16754</v>
      </c>
      <c r="J16" s="81">
        <f t="shared" si="6"/>
        <v>23507</v>
      </c>
      <c r="K16" s="81">
        <f t="shared" si="6"/>
        <v>28630</v>
      </c>
      <c r="L16" s="81">
        <f t="shared" si="6"/>
        <v>20201</v>
      </c>
      <c r="M16" s="81">
        <f t="shared" si="6"/>
        <v>22326</v>
      </c>
      <c r="N16" s="81">
        <f t="shared" si="6"/>
        <v>25383</v>
      </c>
      <c r="O16" s="81">
        <f t="shared" si="6"/>
        <v>26214</v>
      </c>
      <c r="P16" s="81">
        <f t="shared" si="6"/>
        <v>21763</v>
      </c>
      <c r="Q16" s="81">
        <f t="shared" si="6"/>
        <v>17039</v>
      </c>
      <c r="R16" s="81">
        <f t="shared" si="6"/>
        <v>15417</v>
      </c>
      <c r="S16" s="81">
        <f t="shared" si="6"/>
        <v>12088</v>
      </c>
      <c r="T16" s="81">
        <f t="shared" si="6"/>
        <v>7802</v>
      </c>
      <c r="U16" s="81">
        <f t="shared" si="6"/>
        <v>4195</v>
      </c>
      <c r="V16" s="81">
        <f t="shared" si="6"/>
        <v>1454</v>
      </c>
      <c r="W16" s="81">
        <f t="shared" si="6"/>
        <v>334</v>
      </c>
      <c r="X16" s="82">
        <f t="shared" si="6"/>
        <v>0</v>
      </c>
    </row>
    <row r="17" spans="2:24" ht="6" customHeight="1">
      <c r="B17" s="87"/>
      <c r="C17" s="88"/>
      <c r="D17" s="89"/>
      <c r="E17" s="90"/>
      <c r="F17" s="90"/>
      <c r="G17" s="90"/>
      <c r="H17" s="90"/>
      <c r="I17" s="90"/>
      <c r="J17" s="90"/>
      <c r="K17" s="90"/>
      <c r="L17" s="90"/>
      <c r="M17" s="90"/>
      <c r="N17" s="90"/>
      <c r="O17" s="90"/>
      <c r="P17" s="90"/>
      <c r="Q17" s="90"/>
      <c r="R17" s="90"/>
      <c r="S17" s="90"/>
      <c r="T17" s="90"/>
      <c r="U17" s="90"/>
      <c r="V17" s="90"/>
      <c r="W17" s="90"/>
      <c r="X17" s="91"/>
    </row>
    <row r="18" spans="2:26" ht="15" customHeight="1">
      <c r="B18" s="87"/>
      <c r="C18" s="92" t="s">
        <v>1383</v>
      </c>
      <c r="D18" s="65">
        <f>SUM(E18:X18)</f>
        <v>239084</v>
      </c>
      <c r="E18" s="93">
        <v>16653</v>
      </c>
      <c r="F18" s="93">
        <v>18613</v>
      </c>
      <c r="G18" s="93">
        <v>17523</v>
      </c>
      <c r="H18" s="93">
        <v>16429</v>
      </c>
      <c r="I18" s="93">
        <v>16076</v>
      </c>
      <c r="J18" s="93">
        <v>17793</v>
      </c>
      <c r="K18" s="93">
        <v>22257</v>
      </c>
      <c r="L18" s="93">
        <v>16617</v>
      </c>
      <c r="M18" s="93">
        <v>16348</v>
      </c>
      <c r="N18" s="93">
        <v>16530</v>
      </c>
      <c r="O18" s="93">
        <v>16339</v>
      </c>
      <c r="P18" s="93">
        <v>14040</v>
      </c>
      <c r="Q18" s="93">
        <v>10103</v>
      </c>
      <c r="R18" s="93">
        <v>8954</v>
      </c>
      <c r="S18" s="93">
        <v>6982</v>
      </c>
      <c r="T18" s="93">
        <v>4484</v>
      </c>
      <c r="U18" s="93">
        <v>2345</v>
      </c>
      <c r="V18" s="93">
        <v>784</v>
      </c>
      <c r="W18" s="94">
        <v>208</v>
      </c>
      <c r="X18" s="95">
        <v>6</v>
      </c>
      <c r="Z18" s="96"/>
    </row>
    <row r="19" spans="2:26" ht="15" customHeight="1">
      <c r="B19" s="87"/>
      <c r="C19" s="92" t="s">
        <v>1384</v>
      </c>
      <c r="D19" s="65">
        <f>SUM(E19:X19)</f>
        <v>92979</v>
      </c>
      <c r="E19" s="93">
        <v>6100</v>
      </c>
      <c r="F19" s="93">
        <v>6766</v>
      </c>
      <c r="G19" s="93">
        <v>7010</v>
      </c>
      <c r="H19" s="93">
        <v>6276</v>
      </c>
      <c r="I19" s="93">
        <v>6269</v>
      </c>
      <c r="J19" s="93">
        <v>6320</v>
      </c>
      <c r="K19" s="93">
        <v>7648</v>
      </c>
      <c r="L19" s="93">
        <v>5707</v>
      </c>
      <c r="M19" s="93">
        <v>6181</v>
      </c>
      <c r="N19" s="93">
        <v>6641</v>
      </c>
      <c r="O19" s="93">
        <v>6849</v>
      </c>
      <c r="P19" s="93">
        <v>6097</v>
      </c>
      <c r="Q19" s="93">
        <v>4690</v>
      </c>
      <c r="R19" s="93">
        <v>3857</v>
      </c>
      <c r="S19" s="93">
        <v>2920</v>
      </c>
      <c r="T19" s="93">
        <v>1994</v>
      </c>
      <c r="U19" s="93">
        <v>1193</v>
      </c>
      <c r="V19" s="93">
        <v>355</v>
      </c>
      <c r="W19" s="94">
        <v>106</v>
      </c>
      <c r="X19" s="95">
        <v>0</v>
      </c>
      <c r="Z19" s="96"/>
    </row>
    <row r="20" spans="2:26" ht="15" customHeight="1">
      <c r="B20" s="87"/>
      <c r="C20" s="92" t="s">
        <v>1386</v>
      </c>
      <c r="D20" s="65">
        <f>SUM(E20:X20)</f>
        <v>99946</v>
      </c>
      <c r="E20" s="93">
        <v>6503</v>
      </c>
      <c r="F20" s="93">
        <v>7492</v>
      </c>
      <c r="G20" s="93">
        <v>7681</v>
      </c>
      <c r="H20" s="93">
        <v>7010</v>
      </c>
      <c r="I20" s="93">
        <v>4998</v>
      </c>
      <c r="J20" s="93">
        <v>6836</v>
      </c>
      <c r="K20" s="93">
        <v>8348</v>
      </c>
      <c r="L20" s="93">
        <v>6420</v>
      </c>
      <c r="M20" s="93">
        <v>6811</v>
      </c>
      <c r="N20" s="93">
        <v>7510</v>
      </c>
      <c r="O20" s="93">
        <v>7456</v>
      </c>
      <c r="P20" s="93">
        <v>6091</v>
      </c>
      <c r="Q20" s="93">
        <v>4862</v>
      </c>
      <c r="R20" s="93">
        <v>4465</v>
      </c>
      <c r="S20" s="93">
        <v>3468</v>
      </c>
      <c r="T20" s="93">
        <v>2275</v>
      </c>
      <c r="U20" s="93">
        <v>1222</v>
      </c>
      <c r="V20" s="93">
        <v>411</v>
      </c>
      <c r="W20" s="94">
        <v>87</v>
      </c>
      <c r="X20" s="97">
        <v>0</v>
      </c>
      <c r="Z20" s="96"/>
    </row>
    <row r="21" spans="2:26" ht="15" customHeight="1">
      <c r="B21" s="87"/>
      <c r="C21" s="92" t="s">
        <v>1388</v>
      </c>
      <c r="D21" s="65">
        <f>SUM(E21:X21)</f>
        <v>103140</v>
      </c>
      <c r="E21" s="93">
        <v>7230</v>
      </c>
      <c r="F21" s="93">
        <v>8110</v>
      </c>
      <c r="G21" s="93">
        <v>7650</v>
      </c>
      <c r="H21" s="93">
        <v>6216</v>
      </c>
      <c r="I21" s="93">
        <v>4879</v>
      </c>
      <c r="J21" s="93">
        <v>7341</v>
      </c>
      <c r="K21" s="93">
        <v>9511</v>
      </c>
      <c r="L21" s="93">
        <v>6889</v>
      </c>
      <c r="M21" s="93">
        <v>7180</v>
      </c>
      <c r="N21" s="93">
        <v>7848</v>
      </c>
      <c r="O21" s="93">
        <v>7745</v>
      </c>
      <c r="P21" s="93">
        <v>6513</v>
      </c>
      <c r="Q21" s="93">
        <v>5009</v>
      </c>
      <c r="R21" s="93">
        <v>4291</v>
      </c>
      <c r="S21" s="93">
        <v>3216</v>
      </c>
      <c r="T21" s="93">
        <v>1983</v>
      </c>
      <c r="U21" s="93">
        <v>1067</v>
      </c>
      <c r="V21" s="93">
        <v>359</v>
      </c>
      <c r="W21" s="93">
        <v>103</v>
      </c>
      <c r="X21" s="97">
        <v>0</v>
      </c>
      <c r="Z21" s="96"/>
    </row>
    <row r="22" spans="2:26" ht="6" customHeight="1">
      <c r="B22" s="87"/>
      <c r="C22" s="92"/>
      <c r="D22" s="65"/>
      <c r="E22" s="93"/>
      <c r="F22" s="93"/>
      <c r="G22" s="93"/>
      <c r="H22" s="93"/>
      <c r="I22" s="93"/>
      <c r="J22" s="93"/>
      <c r="K22" s="93"/>
      <c r="L22" s="93"/>
      <c r="M22" s="93"/>
      <c r="N22" s="93"/>
      <c r="O22" s="93"/>
      <c r="P22" s="93"/>
      <c r="Q22" s="93"/>
      <c r="R22" s="93"/>
      <c r="S22" s="93"/>
      <c r="T22" s="93"/>
      <c r="U22" s="93"/>
      <c r="V22" s="93"/>
      <c r="W22" s="93"/>
      <c r="X22" s="97"/>
      <c r="Z22" s="96"/>
    </row>
    <row r="23" spans="2:26" ht="15" customHeight="1">
      <c r="B23" s="87"/>
      <c r="C23" s="92" t="s">
        <v>1390</v>
      </c>
      <c r="D23" s="65">
        <f>SUM(E23:X23)</f>
        <v>42903</v>
      </c>
      <c r="E23" s="93">
        <v>3036</v>
      </c>
      <c r="F23" s="93">
        <v>3296</v>
      </c>
      <c r="G23" s="93">
        <v>3314</v>
      </c>
      <c r="H23" s="93">
        <v>2951</v>
      </c>
      <c r="I23" s="93">
        <v>2374</v>
      </c>
      <c r="J23" s="93">
        <v>3185</v>
      </c>
      <c r="K23" s="93">
        <v>3644</v>
      </c>
      <c r="L23" s="93">
        <v>2684</v>
      </c>
      <c r="M23" s="93">
        <v>2872</v>
      </c>
      <c r="N23" s="93">
        <v>3177</v>
      </c>
      <c r="O23" s="93">
        <v>3432</v>
      </c>
      <c r="P23" s="93">
        <v>2640</v>
      </c>
      <c r="Q23" s="93">
        <v>2058</v>
      </c>
      <c r="R23" s="93">
        <v>1667</v>
      </c>
      <c r="S23" s="93">
        <v>1296</v>
      </c>
      <c r="T23" s="93">
        <v>765</v>
      </c>
      <c r="U23" s="93">
        <v>351</v>
      </c>
      <c r="V23" s="93">
        <v>134</v>
      </c>
      <c r="W23" s="93">
        <v>27</v>
      </c>
      <c r="X23" s="97">
        <v>0</v>
      </c>
      <c r="Z23" s="96"/>
    </row>
    <row r="24" spans="2:26" ht="15" customHeight="1">
      <c r="B24" s="87"/>
      <c r="C24" s="92" t="s">
        <v>1392</v>
      </c>
      <c r="D24" s="65">
        <f>SUM(E24:X24)</f>
        <v>41268</v>
      </c>
      <c r="E24" s="93">
        <v>2911</v>
      </c>
      <c r="F24" s="93">
        <v>2986</v>
      </c>
      <c r="G24" s="93">
        <v>2878</v>
      </c>
      <c r="H24" s="93">
        <v>2682</v>
      </c>
      <c r="I24" s="93">
        <v>2223</v>
      </c>
      <c r="J24" s="93">
        <v>2930</v>
      </c>
      <c r="K24" s="93">
        <v>3617</v>
      </c>
      <c r="L24" s="93">
        <v>2413</v>
      </c>
      <c r="M24" s="93">
        <v>2723</v>
      </c>
      <c r="N24" s="93">
        <v>3036</v>
      </c>
      <c r="O24" s="93">
        <v>3227</v>
      </c>
      <c r="P24" s="93">
        <v>2686</v>
      </c>
      <c r="Q24" s="93">
        <v>1954</v>
      </c>
      <c r="R24" s="93">
        <v>1763</v>
      </c>
      <c r="S24" s="93">
        <v>1459</v>
      </c>
      <c r="T24" s="93">
        <v>988</v>
      </c>
      <c r="U24" s="93">
        <v>561</v>
      </c>
      <c r="V24" s="93">
        <v>183</v>
      </c>
      <c r="W24" s="93">
        <v>48</v>
      </c>
      <c r="X24" s="97">
        <v>0</v>
      </c>
      <c r="Z24" s="96"/>
    </row>
    <row r="25" spans="2:26" ht="15" customHeight="1">
      <c r="B25" s="87"/>
      <c r="C25" s="92" t="s">
        <v>1394</v>
      </c>
      <c r="D25" s="65">
        <f>SUM(E25:X25)</f>
        <v>38485</v>
      </c>
      <c r="E25" s="93">
        <v>2420</v>
      </c>
      <c r="F25" s="93">
        <v>2711</v>
      </c>
      <c r="G25" s="93">
        <v>2603</v>
      </c>
      <c r="H25" s="93">
        <v>2535</v>
      </c>
      <c r="I25" s="93">
        <v>2002</v>
      </c>
      <c r="J25" s="93">
        <v>2525</v>
      </c>
      <c r="K25" s="93">
        <v>3143</v>
      </c>
      <c r="L25" s="93">
        <v>2255</v>
      </c>
      <c r="M25" s="93">
        <v>2526</v>
      </c>
      <c r="N25" s="93">
        <v>2885</v>
      </c>
      <c r="O25" s="93">
        <v>3120</v>
      </c>
      <c r="P25" s="93">
        <v>2751</v>
      </c>
      <c r="Q25" s="93">
        <v>1987</v>
      </c>
      <c r="R25" s="93">
        <v>1841</v>
      </c>
      <c r="S25" s="93">
        <v>1439</v>
      </c>
      <c r="T25" s="93">
        <v>965</v>
      </c>
      <c r="U25" s="93">
        <v>548</v>
      </c>
      <c r="V25" s="93">
        <v>176</v>
      </c>
      <c r="W25" s="93">
        <v>53</v>
      </c>
      <c r="X25" s="97">
        <v>0</v>
      </c>
      <c r="Z25" s="96"/>
    </row>
    <row r="26" spans="2:26" ht="15" customHeight="1">
      <c r="B26" s="87"/>
      <c r="C26" s="92" t="s">
        <v>1395</v>
      </c>
      <c r="D26" s="65">
        <f>SUM(E26:X26)</f>
        <v>32413</v>
      </c>
      <c r="E26" s="93">
        <v>2104</v>
      </c>
      <c r="F26" s="93">
        <v>2108</v>
      </c>
      <c r="G26" s="93">
        <v>2040</v>
      </c>
      <c r="H26" s="93">
        <v>2039</v>
      </c>
      <c r="I26" s="93">
        <v>1626</v>
      </c>
      <c r="J26" s="93">
        <v>2239</v>
      </c>
      <c r="K26" s="93">
        <v>2540</v>
      </c>
      <c r="L26" s="93">
        <v>1646</v>
      </c>
      <c r="M26" s="93">
        <v>1971</v>
      </c>
      <c r="N26" s="93">
        <v>2570</v>
      </c>
      <c r="O26" s="93">
        <v>2871</v>
      </c>
      <c r="P26" s="93">
        <v>2266</v>
      </c>
      <c r="Q26" s="93">
        <v>1784</v>
      </c>
      <c r="R26" s="93">
        <v>1637</v>
      </c>
      <c r="S26" s="93">
        <v>1406</v>
      </c>
      <c r="T26" s="93">
        <v>917</v>
      </c>
      <c r="U26" s="93">
        <v>452</v>
      </c>
      <c r="V26" s="93">
        <v>150</v>
      </c>
      <c r="W26" s="94">
        <v>47</v>
      </c>
      <c r="X26" s="97">
        <v>0</v>
      </c>
      <c r="Z26" s="96"/>
    </row>
    <row r="27" spans="2:26" ht="6" customHeight="1">
      <c r="B27" s="87"/>
      <c r="C27" s="92"/>
      <c r="D27" s="65"/>
      <c r="E27" s="93"/>
      <c r="F27" s="93"/>
      <c r="G27" s="93"/>
      <c r="H27" s="93"/>
      <c r="I27" s="93"/>
      <c r="J27" s="93"/>
      <c r="K27" s="93"/>
      <c r="L27" s="93"/>
      <c r="M27" s="93"/>
      <c r="N27" s="93"/>
      <c r="O27" s="93"/>
      <c r="P27" s="93"/>
      <c r="Q27" s="93"/>
      <c r="R27" s="93"/>
      <c r="S27" s="93"/>
      <c r="T27" s="93"/>
      <c r="U27" s="93"/>
      <c r="V27" s="93"/>
      <c r="W27" s="94"/>
      <c r="X27" s="97"/>
      <c r="Z27" s="96"/>
    </row>
    <row r="28" spans="2:26" ht="15" customHeight="1">
      <c r="B28" s="87"/>
      <c r="C28" s="92" t="s">
        <v>1398</v>
      </c>
      <c r="D28" s="65">
        <f>SUM(E28:X28)</f>
        <v>33241</v>
      </c>
      <c r="E28" s="93">
        <v>2145</v>
      </c>
      <c r="F28" s="93">
        <v>2425</v>
      </c>
      <c r="G28" s="93">
        <v>2337</v>
      </c>
      <c r="H28" s="93">
        <v>1994</v>
      </c>
      <c r="I28" s="93">
        <v>1499</v>
      </c>
      <c r="J28" s="93">
        <v>2283</v>
      </c>
      <c r="K28" s="93">
        <v>2733</v>
      </c>
      <c r="L28" s="93">
        <v>1994</v>
      </c>
      <c r="M28" s="93">
        <v>2263</v>
      </c>
      <c r="N28" s="93">
        <v>2532</v>
      </c>
      <c r="O28" s="93">
        <v>2544</v>
      </c>
      <c r="P28" s="93">
        <v>2407</v>
      </c>
      <c r="Q28" s="93">
        <v>1747</v>
      </c>
      <c r="R28" s="93">
        <v>1496</v>
      </c>
      <c r="S28" s="93">
        <v>1299</v>
      </c>
      <c r="T28" s="93">
        <v>874</v>
      </c>
      <c r="U28" s="93">
        <v>451</v>
      </c>
      <c r="V28" s="93">
        <v>183</v>
      </c>
      <c r="W28" s="94">
        <v>33</v>
      </c>
      <c r="X28" s="97">
        <v>2</v>
      </c>
      <c r="Z28" s="96"/>
    </row>
    <row r="29" spans="2:26" ht="15" customHeight="1">
      <c r="B29" s="87"/>
      <c r="C29" s="92" t="s">
        <v>1400</v>
      </c>
      <c r="D29" s="65">
        <f>SUM(E29:X29)</f>
        <v>53048</v>
      </c>
      <c r="E29" s="93">
        <v>3888</v>
      </c>
      <c r="F29" s="93">
        <v>4203</v>
      </c>
      <c r="G29" s="93">
        <v>3817</v>
      </c>
      <c r="H29" s="93">
        <v>3307</v>
      </c>
      <c r="I29" s="93">
        <v>2894</v>
      </c>
      <c r="J29" s="93">
        <v>3935</v>
      </c>
      <c r="K29" s="93">
        <v>4950</v>
      </c>
      <c r="L29" s="93">
        <v>3583</v>
      </c>
      <c r="M29" s="93">
        <v>3679</v>
      </c>
      <c r="N29" s="93">
        <v>3745</v>
      </c>
      <c r="O29" s="93">
        <v>3689</v>
      </c>
      <c r="P29" s="93">
        <v>3208</v>
      </c>
      <c r="Q29" s="93">
        <v>2466</v>
      </c>
      <c r="R29" s="93">
        <v>2076</v>
      </c>
      <c r="S29" s="93">
        <v>1734</v>
      </c>
      <c r="T29" s="93">
        <v>1060</v>
      </c>
      <c r="U29" s="93">
        <v>575</v>
      </c>
      <c r="V29" s="93">
        <v>175</v>
      </c>
      <c r="W29" s="94">
        <v>64</v>
      </c>
      <c r="X29" s="97">
        <v>0</v>
      </c>
      <c r="Z29" s="96"/>
    </row>
    <row r="30" spans="2:26" ht="15" customHeight="1">
      <c r="B30" s="87"/>
      <c r="C30" s="92" t="s">
        <v>1402</v>
      </c>
      <c r="D30" s="65">
        <f>SUM(E30:X30)</f>
        <v>40888</v>
      </c>
      <c r="E30" s="93">
        <v>2859</v>
      </c>
      <c r="F30" s="93">
        <v>2933</v>
      </c>
      <c r="G30" s="93">
        <v>2804</v>
      </c>
      <c r="H30" s="93">
        <v>2781</v>
      </c>
      <c r="I30" s="93">
        <v>2666</v>
      </c>
      <c r="J30" s="93">
        <v>2988</v>
      </c>
      <c r="K30" s="93">
        <v>3428</v>
      </c>
      <c r="L30" s="93">
        <v>2369</v>
      </c>
      <c r="M30" s="93">
        <v>2823</v>
      </c>
      <c r="N30" s="93">
        <v>3106</v>
      </c>
      <c r="O30" s="93">
        <v>3122</v>
      </c>
      <c r="P30" s="93">
        <v>2425</v>
      </c>
      <c r="Q30" s="93">
        <v>1808</v>
      </c>
      <c r="R30" s="93">
        <v>1832</v>
      </c>
      <c r="S30" s="93">
        <v>1474</v>
      </c>
      <c r="T30" s="93">
        <v>812</v>
      </c>
      <c r="U30" s="93">
        <v>466</v>
      </c>
      <c r="V30" s="93">
        <v>151</v>
      </c>
      <c r="W30" s="94">
        <v>41</v>
      </c>
      <c r="X30" s="97">
        <v>0</v>
      </c>
      <c r="Z30" s="96"/>
    </row>
    <row r="31" spans="2:26" ht="15" customHeight="1">
      <c r="B31" s="87"/>
      <c r="C31" s="92" t="s">
        <v>1404</v>
      </c>
      <c r="D31" s="65">
        <f>SUM(E31:X31)</f>
        <v>25080</v>
      </c>
      <c r="E31" s="93">
        <v>1689</v>
      </c>
      <c r="F31" s="93">
        <v>1673</v>
      </c>
      <c r="G31" s="93">
        <v>1562</v>
      </c>
      <c r="H31" s="93">
        <v>1449</v>
      </c>
      <c r="I31" s="93">
        <v>1341</v>
      </c>
      <c r="J31" s="93">
        <v>1775</v>
      </c>
      <c r="K31" s="93">
        <v>2009</v>
      </c>
      <c r="L31" s="93">
        <v>1205</v>
      </c>
      <c r="M31" s="93">
        <v>1565</v>
      </c>
      <c r="N31" s="93">
        <v>2010</v>
      </c>
      <c r="O31" s="93">
        <v>2227</v>
      </c>
      <c r="P31" s="93">
        <v>1819</v>
      </c>
      <c r="Q31" s="93">
        <v>1401</v>
      </c>
      <c r="R31" s="93">
        <v>1185</v>
      </c>
      <c r="S31" s="93">
        <v>983</v>
      </c>
      <c r="T31" s="93">
        <v>676</v>
      </c>
      <c r="U31" s="93">
        <v>347</v>
      </c>
      <c r="V31" s="93">
        <v>129</v>
      </c>
      <c r="W31" s="94">
        <v>35</v>
      </c>
      <c r="X31" s="97">
        <v>0</v>
      </c>
      <c r="Z31" s="96"/>
    </row>
    <row r="32" spans="2:26" ht="15" customHeight="1">
      <c r="B32" s="87"/>
      <c r="C32" s="92" t="s">
        <v>1406</v>
      </c>
      <c r="D32" s="65">
        <f>SUM(E32:X32)</f>
        <v>36806</v>
      </c>
      <c r="E32" s="93">
        <v>2463</v>
      </c>
      <c r="F32" s="93">
        <v>2649</v>
      </c>
      <c r="G32" s="93">
        <v>2597</v>
      </c>
      <c r="H32" s="93">
        <v>2272</v>
      </c>
      <c r="I32" s="93">
        <v>1854</v>
      </c>
      <c r="J32" s="93">
        <v>2406</v>
      </c>
      <c r="K32" s="93">
        <v>3005</v>
      </c>
      <c r="L32" s="93">
        <v>2146</v>
      </c>
      <c r="M32" s="93">
        <v>2336</v>
      </c>
      <c r="N32" s="93">
        <v>2753</v>
      </c>
      <c r="O32" s="93">
        <v>2921</v>
      </c>
      <c r="P32" s="93">
        <v>2553</v>
      </c>
      <c r="Q32" s="93">
        <v>1942</v>
      </c>
      <c r="R32" s="93">
        <v>1649</v>
      </c>
      <c r="S32" s="93">
        <v>1474</v>
      </c>
      <c r="T32" s="93">
        <v>1029</v>
      </c>
      <c r="U32" s="93">
        <v>546</v>
      </c>
      <c r="V32" s="93">
        <v>168</v>
      </c>
      <c r="W32" s="94">
        <v>43</v>
      </c>
      <c r="X32" s="97">
        <v>0</v>
      </c>
      <c r="Z32" s="96"/>
    </row>
    <row r="33" spans="2:26" ht="6" customHeight="1">
      <c r="B33" s="87"/>
      <c r="C33" s="92"/>
      <c r="D33" s="65"/>
      <c r="E33" s="93"/>
      <c r="F33" s="93"/>
      <c r="G33" s="93"/>
      <c r="H33" s="93"/>
      <c r="I33" s="93"/>
      <c r="J33" s="93"/>
      <c r="K33" s="93"/>
      <c r="L33" s="93"/>
      <c r="M33" s="93"/>
      <c r="N33" s="93"/>
      <c r="O33" s="93"/>
      <c r="P33" s="93"/>
      <c r="Q33" s="93"/>
      <c r="R33" s="93"/>
      <c r="S33" s="93"/>
      <c r="T33" s="93"/>
      <c r="U33" s="93"/>
      <c r="V33" s="93"/>
      <c r="W33" s="94"/>
      <c r="X33" s="97"/>
      <c r="Z33" s="96"/>
    </row>
    <row r="34" spans="2:26" ht="15" customHeight="1">
      <c r="B34" s="87"/>
      <c r="C34" s="92" t="s">
        <v>1408</v>
      </c>
      <c r="D34" s="65">
        <f aca="true" t="shared" si="7" ref="D34:D40">SUM(E34:X34)</f>
        <v>14224</v>
      </c>
      <c r="E34" s="93">
        <v>954</v>
      </c>
      <c r="F34" s="93">
        <v>1012</v>
      </c>
      <c r="G34" s="93">
        <v>1009</v>
      </c>
      <c r="H34" s="93">
        <v>905</v>
      </c>
      <c r="I34" s="93">
        <v>799</v>
      </c>
      <c r="J34" s="93">
        <v>936</v>
      </c>
      <c r="K34" s="93">
        <v>1149</v>
      </c>
      <c r="L34" s="93">
        <v>814</v>
      </c>
      <c r="M34" s="93">
        <v>884</v>
      </c>
      <c r="N34" s="93">
        <v>1070</v>
      </c>
      <c r="O34" s="93">
        <v>1113</v>
      </c>
      <c r="P34" s="93">
        <v>1010</v>
      </c>
      <c r="Q34" s="93">
        <v>726</v>
      </c>
      <c r="R34" s="93">
        <v>644</v>
      </c>
      <c r="S34" s="93">
        <v>539</v>
      </c>
      <c r="T34" s="93">
        <v>372</v>
      </c>
      <c r="U34" s="93">
        <v>191</v>
      </c>
      <c r="V34" s="93">
        <v>75</v>
      </c>
      <c r="W34" s="94">
        <v>22</v>
      </c>
      <c r="X34" s="97" t="s">
        <v>1452</v>
      </c>
      <c r="Z34" s="96"/>
    </row>
    <row r="35" spans="2:26" ht="15" customHeight="1">
      <c r="B35" s="87"/>
      <c r="C35" s="92" t="s">
        <v>1410</v>
      </c>
      <c r="D35" s="65">
        <f t="shared" si="7"/>
        <v>11694</v>
      </c>
      <c r="E35" s="93">
        <v>805</v>
      </c>
      <c r="F35" s="93">
        <v>745</v>
      </c>
      <c r="G35" s="93">
        <v>754</v>
      </c>
      <c r="H35" s="93">
        <v>719</v>
      </c>
      <c r="I35" s="93">
        <v>626</v>
      </c>
      <c r="J35" s="93">
        <v>828</v>
      </c>
      <c r="K35" s="93">
        <v>959</v>
      </c>
      <c r="L35" s="93">
        <v>686</v>
      </c>
      <c r="M35" s="93">
        <v>705</v>
      </c>
      <c r="N35" s="93">
        <v>826</v>
      </c>
      <c r="O35" s="93">
        <v>927</v>
      </c>
      <c r="P35" s="93">
        <v>828</v>
      </c>
      <c r="Q35" s="93">
        <v>626</v>
      </c>
      <c r="R35" s="93">
        <v>587</v>
      </c>
      <c r="S35" s="93">
        <v>466</v>
      </c>
      <c r="T35" s="93">
        <v>332</v>
      </c>
      <c r="U35" s="93">
        <v>195</v>
      </c>
      <c r="V35" s="93">
        <v>62</v>
      </c>
      <c r="W35" s="94">
        <v>18</v>
      </c>
      <c r="X35" s="97">
        <v>0</v>
      </c>
      <c r="Z35" s="96"/>
    </row>
    <row r="36" spans="2:26" ht="15" customHeight="1">
      <c r="B36" s="87"/>
      <c r="C36" s="92" t="s">
        <v>1412</v>
      </c>
      <c r="D36" s="65">
        <f t="shared" si="7"/>
        <v>21935</v>
      </c>
      <c r="E36" s="93">
        <v>1505</v>
      </c>
      <c r="F36" s="93">
        <v>1436</v>
      </c>
      <c r="G36" s="93">
        <v>1430</v>
      </c>
      <c r="H36" s="93">
        <v>1332</v>
      </c>
      <c r="I36" s="93">
        <v>1001</v>
      </c>
      <c r="J36" s="93">
        <v>1418</v>
      </c>
      <c r="K36" s="93">
        <v>1828</v>
      </c>
      <c r="L36" s="93">
        <v>1191</v>
      </c>
      <c r="M36" s="93">
        <v>1367</v>
      </c>
      <c r="N36" s="93">
        <v>1574</v>
      </c>
      <c r="O36" s="93">
        <v>1760</v>
      </c>
      <c r="P36" s="93">
        <v>1552</v>
      </c>
      <c r="Q36" s="93">
        <v>1230</v>
      </c>
      <c r="R36" s="93">
        <v>1180</v>
      </c>
      <c r="S36" s="93">
        <v>999</v>
      </c>
      <c r="T36" s="93">
        <v>618</v>
      </c>
      <c r="U36" s="93">
        <v>349</v>
      </c>
      <c r="V36" s="93">
        <v>128</v>
      </c>
      <c r="W36" s="94">
        <v>37</v>
      </c>
      <c r="X36" s="97" t="s">
        <v>1452</v>
      </c>
      <c r="Z36" s="96"/>
    </row>
    <row r="37" spans="2:26" ht="15" customHeight="1">
      <c r="B37" s="87"/>
      <c r="C37" s="92" t="s">
        <v>1414</v>
      </c>
      <c r="D37" s="65">
        <f t="shared" si="7"/>
        <v>9477</v>
      </c>
      <c r="E37" s="93">
        <v>565</v>
      </c>
      <c r="F37" s="93">
        <v>553</v>
      </c>
      <c r="G37" s="93">
        <v>531</v>
      </c>
      <c r="H37" s="93">
        <v>565</v>
      </c>
      <c r="I37" s="93">
        <v>481</v>
      </c>
      <c r="J37" s="93">
        <v>583</v>
      </c>
      <c r="K37" s="93">
        <v>715</v>
      </c>
      <c r="L37" s="93">
        <v>440</v>
      </c>
      <c r="M37" s="93">
        <v>556</v>
      </c>
      <c r="N37" s="93">
        <v>806</v>
      </c>
      <c r="O37" s="93">
        <v>815</v>
      </c>
      <c r="P37" s="93">
        <v>760</v>
      </c>
      <c r="Q37" s="93">
        <v>594</v>
      </c>
      <c r="R37" s="93">
        <v>512</v>
      </c>
      <c r="S37" s="93">
        <v>452</v>
      </c>
      <c r="T37" s="93">
        <v>288</v>
      </c>
      <c r="U37" s="93">
        <v>174</v>
      </c>
      <c r="V37" s="93">
        <v>71</v>
      </c>
      <c r="W37" s="94">
        <v>16</v>
      </c>
      <c r="X37" s="97" t="s">
        <v>1452</v>
      </c>
      <c r="Z37" s="96"/>
    </row>
    <row r="38" spans="2:26" ht="15" customHeight="1">
      <c r="B38" s="87"/>
      <c r="C38" s="92" t="s">
        <v>1416</v>
      </c>
      <c r="D38" s="65">
        <f t="shared" si="7"/>
        <v>10980</v>
      </c>
      <c r="E38" s="93">
        <v>688</v>
      </c>
      <c r="F38" s="93">
        <v>731</v>
      </c>
      <c r="G38" s="93">
        <v>708</v>
      </c>
      <c r="H38" s="93">
        <v>558</v>
      </c>
      <c r="I38" s="93">
        <v>468</v>
      </c>
      <c r="J38" s="93">
        <v>648</v>
      </c>
      <c r="K38" s="93">
        <v>783</v>
      </c>
      <c r="L38" s="93">
        <v>560</v>
      </c>
      <c r="M38" s="93">
        <v>639</v>
      </c>
      <c r="N38" s="93">
        <v>830</v>
      </c>
      <c r="O38" s="93">
        <v>926</v>
      </c>
      <c r="P38" s="93">
        <v>879</v>
      </c>
      <c r="Q38" s="93">
        <v>691</v>
      </c>
      <c r="R38" s="93">
        <v>604</v>
      </c>
      <c r="S38" s="93">
        <v>589</v>
      </c>
      <c r="T38" s="93">
        <v>380</v>
      </c>
      <c r="U38" s="93">
        <v>193</v>
      </c>
      <c r="V38" s="93">
        <v>82</v>
      </c>
      <c r="W38" s="94">
        <v>23</v>
      </c>
      <c r="X38" s="97" t="s">
        <v>1452</v>
      </c>
      <c r="Z38" s="96"/>
    </row>
    <row r="39" spans="2:26" ht="15" customHeight="1">
      <c r="B39" s="87"/>
      <c r="C39" s="92" t="s">
        <v>1368</v>
      </c>
      <c r="D39" s="65">
        <f t="shared" si="7"/>
        <v>11292</v>
      </c>
      <c r="E39" s="93">
        <v>728</v>
      </c>
      <c r="F39" s="93">
        <v>732</v>
      </c>
      <c r="G39" s="93">
        <v>743</v>
      </c>
      <c r="H39" s="93">
        <v>692</v>
      </c>
      <c r="I39" s="93">
        <v>524</v>
      </c>
      <c r="J39" s="93">
        <v>702</v>
      </c>
      <c r="K39" s="93">
        <v>873</v>
      </c>
      <c r="L39" s="93">
        <v>530</v>
      </c>
      <c r="M39" s="93">
        <v>667</v>
      </c>
      <c r="N39" s="93">
        <v>836</v>
      </c>
      <c r="O39" s="93">
        <v>905</v>
      </c>
      <c r="P39" s="93">
        <v>899</v>
      </c>
      <c r="Q39" s="93">
        <v>704</v>
      </c>
      <c r="R39" s="93">
        <v>599</v>
      </c>
      <c r="S39" s="93">
        <v>517</v>
      </c>
      <c r="T39" s="93">
        <v>357</v>
      </c>
      <c r="U39" s="93">
        <v>204</v>
      </c>
      <c r="V39" s="93">
        <v>62</v>
      </c>
      <c r="W39" s="94">
        <v>18</v>
      </c>
      <c r="X39" s="97" t="s">
        <v>1452</v>
      </c>
      <c r="Z39" s="96"/>
    </row>
    <row r="40" spans="2:26" ht="15" customHeight="1">
      <c r="B40" s="87"/>
      <c r="C40" s="92" t="s">
        <v>1369</v>
      </c>
      <c r="D40" s="65">
        <f t="shared" si="7"/>
        <v>10648</v>
      </c>
      <c r="E40" s="93">
        <v>786</v>
      </c>
      <c r="F40" s="93">
        <v>737</v>
      </c>
      <c r="G40" s="93">
        <v>645</v>
      </c>
      <c r="H40" s="93">
        <v>558</v>
      </c>
      <c r="I40" s="93">
        <v>516</v>
      </c>
      <c r="J40" s="93">
        <v>763</v>
      </c>
      <c r="K40" s="93">
        <v>861</v>
      </c>
      <c r="L40" s="93">
        <v>520</v>
      </c>
      <c r="M40" s="93">
        <v>610</v>
      </c>
      <c r="N40" s="93">
        <v>766</v>
      </c>
      <c r="O40" s="93">
        <v>980</v>
      </c>
      <c r="P40" s="93">
        <v>813</v>
      </c>
      <c r="Q40" s="93">
        <v>611</v>
      </c>
      <c r="R40" s="93">
        <v>556</v>
      </c>
      <c r="S40" s="93">
        <v>414</v>
      </c>
      <c r="T40" s="93">
        <v>279</v>
      </c>
      <c r="U40" s="93">
        <v>141</v>
      </c>
      <c r="V40" s="93">
        <v>70</v>
      </c>
      <c r="W40" s="94">
        <v>22</v>
      </c>
      <c r="X40" s="97" t="s">
        <v>1452</v>
      </c>
      <c r="Z40" s="96"/>
    </row>
    <row r="41" spans="2:26" ht="6" customHeight="1">
      <c r="B41" s="87"/>
      <c r="C41" s="92"/>
      <c r="D41" s="65"/>
      <c r="E41" s="93"/>
      <c r="F41" s="93"/>
      <c r="G41" s="93"/>
      <c r="H41" s="93"/>
      <c r="I41" s="93"/>
      <c r="J41" s="93"/>
      <c r="K41" s="93"/>
      <c r="L41" s="93"/>
      <c r="M41" s="93"/>
      <c r="N41" s="93"/>
      <c r="O41" s="93"/>
      <c r="P41" s="93"/>
      <c r="Q41" s="93"/>
      <c r="R41" s="93"/>
      <c r="S41" s="93"/>
      <c r="T41" s="93"/>
      <c r="U41" s="93"/>
      <c r="V41" s="93"/>
      <c r="W41" s="94"/>
      <c r="X41" s="97"/>
      <c r="Z41" s="96"/>
    </row>
    <row r="42" spans="2:26" ht="15" customHeight="1">
      <c r="B42" s="87"/>
      <c r="C42" s="92" t="s">
        <v>1372</v>
      </c>
      <c r="D42" s="65">
        <f aca="true" t="shared" si="8" ref="D42:D48">SUM(E42:X42)</f>
        <v>8038</v>
      </c>
      <c r="E42" s="93">
        <v>604</v>
      </c>
      <c r="F42" s="93">
        <v>572</v>
      </c>
      <c r="G42" s="93">
        <v>572</v>
      </c>
      <c r="H42" s="93">
        <v>523</v>
      </c>
      <c r="I42" s="93">
        <v>458</v>
      </c>
      <c r="J42" s="93">
        <v>611</v>
      </c>
      <c r="K42" s="93">
        <v>652</v>
      </c>
      <c r="L42" s="93">
        <v>416</v>
      </c>
      <c r="M42" s="93">
        <v>474</v>
      </c>
      <c r="N42" s="93">
        <v>535</v>
      </c>
      <c r="O42" s="93">
        <v>677</v>
      </c>
      <c r="P42" s="93">
        <v>549</v>
      </c>
      <c r="Q42" s="93">
        <v>479</v>
      </c>
      <c r="R42" s="93">
        <v>357</v>
      </c>
      <c r="S42" s="93">
        <v>272</v>
      </c>
      <c r="T42" s="93">
        <v>153</v>
      </c>
      <c r="U42" s="93">
        <v>96</v>
      </c>
      <c r="V42" s="93">
        <v>33</v>
      </c>
      <c r="W42" s="93">
        <v>5</v>
      </c>
      <c r="X42" s="97" t="s">
        <v>1452</v>
      </c>
      <c r="Z42" s="96"/>
    </row>
    <row r="43" spans="2:26" ht="15" customHeight="1">
      <c r="B43" s="87"/>
      <c r="C43" s="92" t="s">
        <v>1373</v>
      </c>
      <c r="D43" s="65">
        <f t="shared" si="8"/>
        <v>13060</v>
      </c>
      <c r="E43" s="93">
        <v>960</v>
      </c>
      <c r="F43" s="93">
        <v>897</v>
      </c>
      <c r="G43" s="93">
        <v>887</v>
      </c>
      <c r="H43" s="93">
        <v>780</v>
      </c>
      <c r="I43" s="93">
        <v>718</v>
      </c>
      <c r="J43" s="93">
        <v>999</v>
      </c>
      <c r="K43" s="93">
        <v>1014</v>
      </c>
      <c r="L43" s="93">
        <v>622</v>
      </c>
      <c r="M43" s="93">
        <v>800</v>
      </c>
      <c r="N43" s="93">
        <v>1023</v>
      </c>
      <c r="O43" s="93">
        <v>1075</v>
      </c>
      <c r="P43" s="93">
        <v>902</v>
      </c>
      <c r="Q43" s="93">
        <v>742</v>
      </c>
      <c r="R43" s="93">
        <v>604</v>
      </c>
      <c r="S43" s="93">
        <v>482</v>
      </c>
      <c r="T43" s="93">
        <v>293</v>
      </c>
      <c r="U43" s="93">
        <v>194</v>
      </c>
      <c r="V43" s="93">
        <v>46</v>
      </c>
      <c r="W43" s="94">
        <v>22</v>
      </c>
      <c r="X43" s="97" t="s">
        <v>1452</v>
      </c>
      <c r="Z43" s="96"/>
    </row>
    <row r="44" spans="2:26" ht="15" customHeight="1">
      <c r="B44" s="87"/>
      <c r="C44" s="92" t="s">
        <v>1375</v>
      </c>
      <c r="D44" s="65">
        <f t="shared" si="8"/>
        <v>8005</v>
      </c>
      <c r="E44" s="93">
        <v>564</v>
      </c>
      <c r="F44" s="93">
        <v>546</v>
      </c>
      <c r="G44" s="93">
        <v>505</v>
      </c>
      <c r="H44" s="93">
        <v>480</v>
      </c>
      <c r="I44" s="93">
        <v>460</v>
      </c>
      <c r="J44" s="93">
        <v>645</v>
      </c>
      <c r="K44" s="93">
        <v>620</v>
      </c>
      <c r="L44" s="93">
        <v>378</v>
      </c>
      <c r="M44" s="93">
        <v>472</v>
      </c>
      <c r="N44" s="93">
        <v>598</v>
      </c>
      <c r="O44" s="93">
        <v>678</v>
      </c>
      <c r="P44" s="93">
        <v>622</v>
      </c>
      <c r="Q44" s="93">
        <v>433</v>
      </c>
      <c r="R44" s="93">
        <v>379</v>
      </c>
      <c r="S44" s="93">
        <v>309</v>
      </c>
      <c r="T44" s="93">
        <v>173</v>
      </c>
      <c r="U44" s="93">
        <v>100</v>
      </c>
      <c r="V44" s="93">
        <v>37</v>
      </c>
      <c r="W44" s="94">
        <v>6</v>
      </c>
      <c r="X44" s="97" t="s">
        <v>1452</v>
      </c>
      <c r="Z44" s="96"/>
    </row>
    <row r="45" spans="2:26" ht="15" customHeight="1">
      <c r="B45" s="87"/>
      <c r="C45" s="92" t="s">
        <v>1377</v>
      </c>
      <c r="D45" s="65">
        <f t="shared" si="8"/>
        <v>12857</v>
      </c>
      <c r="E45" s="93">
        <v>940</v>
      </c>
      <c r="F45" s="93">
        <v>881</v>
      </c>
      <c r="G45" s="93">
        <v>869</v>
      </c>
      <c r="H45" s="93">
        <v>774</v>
      </c>
      <c r="I45" s="93">
        <v>696</v>
      </c>
      <c r="J45" s="93">
        <v>944</v>
      </c>
      <c r="K45" s="93">
        <v>991</v>
      </c>
      <c r="L45" s="93">
        <v>677</v>
      </c>
      <c r="M45" s="93">
        <v>817</v>
      </c>
      <c r="N45" s="93">
        <v>1024</v>
      </c>
      <c r="O45" s="93">
        <v>1106</v>
      </c>
      <c r="P45" s="93">
        <v>934</v>
      </c>
      <c r="Q45" s="93">
        <v>689</v>
      </c>
      <c r="R45" s="93">
        <v>536</v>
      </c>
      <c r="S45" s="93">
        <v>444</v>
      </c>
      <c r="T45" s="93">
        <v>280</v>
      </c>
      <c r="U45" s="93">
        <v>191</v>
      </c>
      <c r="V45" s="93">
        <v>53</v>
      </c>
      <c r="W45" s="94">
        <v>11</v>
      </c>
      <c r="X45" s="97" t="s">
        <v>1452</v>
      </c>
      <c r="Z45" s="96"/>
    </row>
    <row r="46" spans="2:26" ht="15" customHeight="1">
      <c r="B46" s="87"/>
      <c r="C46" s="92" t="s">
        <v>1379</v>
      </c>
      <c r="D46" s="65">
        <f t="shared" si="8"/>
        <v>5260</v>
      </c>
      <c r="E46" s="93">
        <v>375</v>
      </c>
      <c r="F46" s="93">
        <v>391</v>
      </c>
      <c r="G46" s="93">
        <v>367</v>
      </c>
      <c r="H46" s="93">
        <v>301</v>
      </c>
      <c r="I46" s="93">
        <v>294</v>
      </c>
      <c r="J46" s="93">
        <v>393</v>
      </c>
      <c r="K46" s="93">
        <v>378</v>
      </c>
      <c r="L46" s="93">
        <v>239</v>
      </c>
      <c r="M46" s="93">
        <v>353</v>
      </c>
      <c r="N46" s="93">
        <v>364</v>
      </c>
      <c r="O46" s="93">
        <v>436</v>
      </c>
      <c r="P46" s="93">
        <v>379</v>
      </c>
      <c r="Q46" s="93">
        <v>323</v>
      </c>
      <c r="R46" s="93">
        <v>228</v>
      </c>
      <c r="S46" s="93">
        <v>181</v>
      </c>
      <c r="T46" s="93">
        <v>144</v>
      </c>
      <c r="U46" s="93">
        <v>85</v>
      </c>
      <c r="V46" s="93">
        <v>26</v>
      </c>
      <c r="W46" s="94">
        <v>3</v>
      </c>
      <c r="X46" s="97" t="s">
        <v>1452</v>
      </c>
      <c r="Z46" s="96"/>
    </row>
    <row r="47" spans="2:26" ht="15" customHeight="1">
      <c r="B47" s="87"/>
      <c r="C47" s="92" t="s">
        <v>1381</v>
      </c>
      <c r="D47" s="65">
        <f t="shared" si="8"/>
        <v>6654</v>
      </c>
      <c r="E47" s="93">
        <v>464</v>
      </c>
      <c r="F47" s="93">
        <v>458</v>
      </c>
      <c r="G47" s="93">
        <v>405</v>
      </c>
      <c r="H47" s="93">
        <v>393</v>
      </c>
      <c r="I47" s="93">
        <v>426</v>
      </c>
      <c r="J47" s="93">
        <v>527</v>
      </c>
      <c r="K47" s="93">
        <v>545</v>
      </c>
      <c r="L47" s="93">
        <v>320</v>
      </c>
      <c r="M47" s="93">
        <v>388</v>
      </c>
      <c r="N47" s="93">
        <v>509</v>
      </c>
      <c r="O47" s="93">
        <v>595</v>
      </c>
      <c r="P47" s="93">
        <v>485</v>
      </c>
      <c r="Q47" s="93">
        <v>351</v>
      </c>
      <c r="R47" s="93">
        <v>306</v>
      </c>
      <c r="S47" s="93">
        <v>211</v>
      </c>
      <c r="T47" s="93">
        <v>175</v>
      </c>
      <c r="U47" s="93">
        <v>65</v>
      </c>
      <c r="V47" s="93">
        <v>27</v>
      </c>
      <c r="W47" s="94">
        <v>4</v>
      </c>
      <c r="X47" s="97" t="s">
        <v>1452</v>
      </c>
      <c r="Z47" s="96"/>
    </row>
    <row r="48" spans="2:26" ht="15" customHeight="1">
      <c r="B48" s="87"/>
      <c r="C48" s="92" t="s">
        <v>1382</v>
      </c>
      <c r="D48" s="65">
        <f t="shared" si="8"/>
        <v>7478</v>
      </c>
      <c r="E48" s="93">
        <v>511</v>
      </c>
      <c r="F48" s="93">
        <v>527</v>
      </c>
      <c r="G48" s="93">
        <v>504</v>
      </c>
      <c r="H48" s="93">
        <v>513</v>
      </c>
      <c r="I48" s="93">
        <v>415</v>
      </c>
      <c r="J48" s="93">
        <v>530</v>
      </c>
      <c r="K48" s="93">
        <v>555</v>
      </c>
      <c r="L48" s="93">
        <v>331</v>
      </c>
      <c r="M48" s="93">
        <v>483</v>
      </c>
      <c r="N48" s="93">
        <v>571</v>
      </c>
      <c r="O48" s="93">
        <v>618</v>
      </c>
      <c r="P48" s="93">
        <v>547</v>
      </c>
      <c r="Q48" s="93">
        <v>412</v>
      </c>
      <c r="R48" s="93">
        <v>382</v>
      </c>
      <c r="S48" s="93">
        <v>276</v>
      </c>
      <c r="T48" s="93">
        <v>170</v>
      </c>
      <c r="U48" s="93">
        <v>92</v>
      </c>
      <c r="V48" s="93">
        <v>32</v>
      </c>
      <c r="W48" s="94">
        <v>9</v>
      </c>
      <c r="X48" s="97" t="s">
        <v>1452</v>
      </c>
      <c r="Z48" s="96"/>
    </row>
    <row r="49" spans="2:26" ht="6" customHeight="1">
      <c r="B49" s="87"/>
      <c r="C49" s="92"/>
      <c r="D49" s="65"/>
      <c r="E49" s="93"/>
      <c r="F49" s="93"/>
      <c r="G49" s="93"/>
      <c r="H49" s="93"/>
      <c r="I49" s="93"/>
      <c r="J49" s="93"/>
      <c r="K49" s="93"/>
      <c r="L49" s="93"/>
      <c r="M49" s="93"/>
      <c r="N49" s="93"/>
      <c r="O49" s="93"/>
      <c r="P49" s="93"/>
      <c r="Q49" s="93"/>
      <c r="R49" s="93"/>
      <c r="S49" s="93"/>
      <c r="T49" s="93"/>
      <c r="U49" s="93"/>
      <c r="V49" s="93"/>
      <c r="W49" s="94"/>
      <c r="X49" s="97"/>
      <c r="Z49" s="96"/>
    </row>
    <row r="50" spans="2:26" ht="15" customHeight="1">
      <c r="B50" s="87"/>
      <c r="C50" s="92" t="s">
        <v>1385</v>
      </c>
      <c r="D50" s="65">
        <f>SUM(E50:X50)</f>
        <v>27447</v>
      </c>
      <c r="E50" s="93">
        <v>2017</v>
      </c>
      <c r="F50" s="93">
        <v>2065</v>
      </c>
      <c r="G50" s="93">
        <v>1759</v>
      </c>
      <c r="H50" s="93">
        <v>1556</v>
      </c>
      <c r="I50" s="93">
        <v>1538</v>
      </c>
      <c r="J50" s="93">
        <v>2025</v>
      </c>
      <c r="K50" s="93">
        <v>2303</v>
      </c>
      <c r="L50" s="93">
        <v>1438</v>
      </c>
      <c r="M50" s="93">
        <v>1637</v>
      </c>
      <c r="N50" s="93">
        <v>1873</v>
      </c>
      <c r="O50" s="93">
        <v>2136</v>
      </c>
      <c r="P50" s="93">
        <v>2039</v>
      </c>
      <c r="Q50" s="93">
        <v>1417</v>
      </c>
      <c r="R50" s="93">
        <v>1241</v>
      </c>
      <c r="S50" s="93">
        <v>1026</v>
      </c>
      <c r="T50" s="93">
        <v>792</v>
      </c>
      <c r="U50" s="93">
        <v>429</v>
      </c>
      <c r="V50" s="93">
        <v>126</v>
      </c>
      <c r="W50" s="94">
        <v>30</v>
      </c>
      <c r="X50" s="97" t="s">
        <v>1452</v>
      </c>
      <c r="Z50" s="96"/>
    </row>
    <row r="51" spans="2:26" ht="15" customHeight="1">
      <c r="B51" s="87"/>
      <c r="C51" s="92" t="s">
        <v>1387</v>
      </c>
      <c r="D51" s="65">
        <f>SUM(E51:X51)</f>
        <v>22460</v>
      </c>
      <c r="E51" s="93">
        <v>1465</v>
      </c>
      <c r="F51" s="93">
        <v>1482</v>
      </c>
      <c r="G51" s="93">
        <v>1264</v>
      </c>
      <c r="H51" s="93">
        <v>1401</v>
      </c>
      <c r="I51" s="93">
        <v>1321</v>
      </c>
      <c r="J51" s="93">
        <v>1744</v>
      </c>
      <c r="K51" s="93">
        <v>1797</v>
      </c>
      <c r="L51" s="93">
        <v>1046</v>
      </c>
      <c r="M51" s="93">
        <v>1355</v>
      </c>
      <c r="N51" s="93">
        <v>1692</v>
      </c>
      <c r="O51" s="93">
        <v>2005</v>
      </c>
      <c r="P51" s="93">
        <v>1657</v>
      </c>
      <c r="Q51" s="93">
        <v>1216</v>
      </c>
      <c r="R51" s="93">
        <v>1064</v>
      </c>
      <c r="S51" s="93">
        <v>863</v>
      </c>
      <c r="T51" s="93">
        <v>589</v>
      </c>
      <c r="U51" s="93">
        <v>370</v>
      </c>
      <c r="V51" s="93">
        <v>106</v>
      </c>
      <c r="W51" s="94">
        <v>23</v>
      </c>
      <c r="X51" s="97" t="s">
        <v>1452</v>
      </c>
      <c r="Z51" s="96"/>
    </row>
    <row r="52" spans="2:26" ht="15" customHeight="1">
      <c r="B52" s="87"/>
      <c r="C52" s="92" t="s">
        <v>1389</v>
      </c>
      <c r="D52" s="65">
        <f>SUM(E52:X52)</f>
        <v>12129</v>
      </c>
      <c r="E52" s="93">
        <v>724</v>
      </c>
      <c r="F52" s="93">
        <v>769</v>
      </c>
      <c r="G52" s="93">
        <v>872</v>
      </c>
      <c r="H52" s="93">
        <v>779</v>
      </c>
      <c r="I52" s="93">
        <v>587</v>
      </c>
      <c r="J52" s="93">
        <v>814</v>
      </c>
      <c r="K52" s="93">
        <v>921</v>
      </c>
      <c r="L52" s="93">
        <v>677</v>
      </c>
      <c r="M52" s="93">
        <v>851</v>
      </c>
      <c r="N52" s="93">
        <v>983</v>
      </c>
      <c r="O52" s="93">
        <v>1042</v>
      </c>
      <c r="P52" s="93">
        <v>867</v>
      </c>
      <c r="Q52" s="93">
        <v>761</v>
      </c>
      <c r="R52" s="93">
        <v>585</v>
      </c>
      <c r="S52" s="93">
        <v>455</v>
      </c>
      <c r="T52" s="93">
        <v>247</v>
      </c>
      <c r="U52" s="93">
        <v>139</v>
      </c>
      <c r="V52" s="93">
        <v>44</v>
      </c>
      <c r="W52" s="94">
        <v>12</v>
      </c>
      <c r="X52" s="97" t="s">
        <v>1452</v>
      </c>
      <c r="Z52" s="96"/>
    </row>
    <row r="53" spans="2:26" ht="15" customHeight="1">
      <c r="B53" s="87"/>
      <c r="C53" s="92" t="s">
        <v>1391</v>
      </c>
      <c r="D53" s="65">
        <f>SUM(E53:X53)</f>
        <v>18702</v>
      </c>
      <c r="E53" s="93">
        <v>1155</v>
      </c>
      <c r="F53" s="93">
        <v>1240</v>
      </c>
      <c r="G53" s="93">
        <v>1180</v>
      </c>
      <c r="H53" s="93">
        <v>974</v>
      </c>
      <c r="I53" s="93">
        <v>815</v>
      </c>
      <c r="J53" s="93">
        <v>1213</v>
      </c>
      <c r="K53" s="93">
        <v>1453</v>
      </c>
      <c r="L53" s="93">
        <v>979</v>
      </c>
      <c r="M53" s="93">
        <v>1076</v>
      </c>
      <c r="N53" s="93">
        <v>1348</v>
      </c>
      <c r="O53" s="93">
        <v>1626</v>
      </c>
      <c r="P53" s="93">
        <v>1446</v>
      </c>
      <c r="Q53" s="93">
        <v>1114</v>
      </c>
      <c r="R53" s="93">
        <v>992</v>
      </c>
      <c r="S53" s="93">
        <v>946</v>
      </c>
      <c r="T53" s="93">
        <v>641</v>
      </c>
      <c r="U53" s="93">
        <v>353</v>
      </c>
      <c r="V53" s="93">
        <v>122</v>
      </c>
      <c r="W53" s="94">
        <v>29</v>
      </c>
      <c r="X53" s="97">
        <v>0</v>
      </c>
      <c r="Z53" s="96"/>
    </row>
    <row r="54" spans="2:26" ht="15" customHeight="1">
      <c r="B54" s="87"/>
      <c r="C54" s="92" t="s">
        <v>1393</v>
      </c>
      <c r="D54" s="65">
        <f>SUM(E54:X54)</f>
        <v>10193</v>
      </c>
      <c r="E54" s="93">
        <v>703</v>
      </c>
      <c r="F54" s="93">
        <v>573</v>
      </c>
      <c r="G54" s="93">
        <v>546</v>
      </c>
      <c r="H54" s="93">
        <v>519</v>
      </c>
      <c r="I54" s="93">
        <v>517</v>
      </c>
      <c r="J54" s="93">
        <v>756</v>
      </c>
      <c r="K54" s="93">
        <v>782</v>
      </c>
      <c r="L54" s="93">
        <v>496</v>
      </c>
      <c r="M54" s="93">
        <v>594</v>
      </c>
      <c r="N54" s="93">
        <v>829</v>
      </c>
      <c r="O54" s="93">
        <v>961</v>
      </c>
      <c r="P54" s="93">
        <v>873</v>
      </c>
      <c r="Q54" s="93">
        <v>657</v>
      </c>
      <c r="R54" s="93">
        <v>509</v>
      </c>
      <c r="S54" s="93">
        <v>428</v>
      </c>
      <c r="T54" s="93">
        <v>278</v>
      </c>
      <c r="U54" s="93">
        <v>117</v>
      </c>
      <c r="V54" s="93">
        <v>51</v>
      </c>
      <c r="W54" s="94">
        <v>4</v>
      </c>
      <c r="X54" s="97" t="s">
        <v>1452</v>
      </c>
      <c r="Z54" s="96"/>
    </row>
    <row r="55" spans="2:26" ht="6" customHeight="1">
      <c r="B55" s="87"/>
      <c r="C55" s="92"/>
      <c r="D55" s="65"/>
      <c r="E55" s="93"/>
      <c r="F55" s="93"/>
      <c r="G55" s="93"/>
      <c r="H55" s="93"/>
      <c r="I55" s="93"/>
      <c r="J55" s="93"/>
      <c r="K55" s="93"/>
      <c r="L55" s="93"/>
      <c r="M55" s="93"/>
      <c r="N55" s="93"/>
      <c r="O55" s="93"/>
      <c r="P55" s="93"/>
      <c r="Q55" s="93"/>
      <c r="R55" s="93"/>
      <c r="S55" s="93"/>
      <c r="T55" s="93"/>
      <c r="U55" s="93"/>
      <c r="V55" s="93"/>
      <c r="W55" s="94"/>
      <c r="X55" s="97"/>
      <c r="Z55" s="96"/>
    </row>
    <row r="56" spans="2:26" ht="15" customHeight="1">
      <c r="B56" s="87"/>
      <c r="C56" s="92" t="s">
        <v>1396</v>
      </c>
      <c r="D56" s="65">
        <f aca="true" t="shared" si="9" ref="D56:D67">SUM(E56:X56)</f>
        <v>8260</v>
      </c>
      <c r="E56" s="93">
        <v>539</v>
      </c>
      <c r="F56" s="93">
        <v>558</v>
      </c>
      <c r="G56" s="93">
        <v>571</v>
      </c>
      <c r="H56" s="93">
        <v>472</v>
      </c>
      <c r="I56" s="93">
        <v>390</v>
      </c>
      <c r="J56" s="93">
        <v>522</v>
      </c>
      <c r="K56" s="93">
        <v>633</v>
      </c>
      <c r="L56" s="93">
        <v>472</v>
      </c>
      <c r="M56" s="93">
        <v>551</v>
      </c>
      <c r="N56" s="93">
        <v>633</v>
      </c>
      <c r="O56" s="93">
        <v>695</v>
      </c>
      <c r="P56" s="93">
        <v>530</v>
      </c>
      <c r="Q56" s="93">
        <v>456</v>
      </c>
      <c r="R56" s="93">
        <v>458</v>
      </c>
      <c r="S56" s="93">
        <v>358</v>
      </c>
      <c r="T56" s="93">
        <v>241</v>
      </c>
      <c r="U56" s="93">
        <v>122</v>
      </c>
      <c r="V56" s="93">
        <v>50</v>
      </c>
      <c r="W56" s="93">
        <v>9</v>
      </c>
      <c r="X56" s="97" t="s">
        <v>1452</v>
      </c>
      <c r="Z56" s="96"/>
    </row>
    <row r="57" spans="2:26" ht="15" customHeight="1">
      <c r="B57" s="87"/>
      <c r="C57" s="92" t="s">
        <v>1397</v>
      </c>
      <c r="D57" s="65">
        <f t="shared" si="9"/>
        <v>19400</v>
      </c>
      <c r="E57" s="93">
        <v>1346</v>
      </c>
      <c r="F57" s="93">
        <v>1375</v>
      </c>
      <c r="G57" s="93">
        <v>1311</v>
      </c>
      <c r="H57" s="93">
        <v>1193</v>
      </c>
      <c r="I57" s="93">
        <v>1046</v>
      </c>
      <c r="J57" s="93">
        <v>1358</v>
      </c>
      <c r="K57" s="93">
        <v>1695</v>
      </c>
      <c r="L57" s="93">
        <v>1054</v>
      </c>
      <c r="M57" s="93">
        <v>1292</v>
      </c>
      <c r="N57" s="93">
        <v>1543</v>
      </c>
      <c r="O57" s="93">
        <v>1558</v>
      </c>
      <c r="P57" s="93">
        <v>1292</v>
      </c>
      <c r="Q57" s="93">
        <v>962</v>
      </c>
      <c r="R57" s="93">
        <v>873</v>
      </c>
      <c r="S57" s="93">
        <v>727</v>
      </c>
      <c r="T57" s="93">
        <v>444</v>
      </c>
      <c r="U57" s="93">
        <v>236</v>
      </c>
      <c r="V57" s="93">
        <v>83</v>
      </c>
      <c r="W57" s="94">
        <v>12</v>
      </c>
      <c r="X57" s="97" t="s">
        <v>1452</v>
      </c>
      <c r="Z57" s="96"/>
    </row>
    <row r="58" spans="2:26" ht="15" customHeight="1">
      <c r="B58" s="87"/>
      <c r="C58" s="92" t="s">
        <v>1399</v>
      </c>
      <c r="D58" s="65">
        <f t="shared" si="9"/>
        <v>13421</v>
      </c>
      <c r="E58" s="93">
        <v>934</v>
      </c>
      <c r="F58" s="93">
        <v>977</v>
      </c>
      <c r="G58" s="93">
        <v>869</v>
      </c>
      <c r="H58" s="93">
        <v>897</v>
      </c>
      <c r="I58" s="93">
        <v>657</v>
      </c>
      <c r="J58" s="93">
        <v>1005</v>
      </c>
      <c r="K58" s="93">
        <v>1104</v>
      </c>
      <c r="L58" s="93">
        <v>676</v>
      </c>
      <c r="M58" s="93">
        <v>796</v>
      </c>
      <c r="N58" s="93">
        <v>957</v>
      </c>
      <c r="O58" s="93">
        <v>1070</v>
      </c>
      <c r="P58" s="93">
        <v>881</v>
      </c>
      <c r="Q58" s="93">
        <v>714</v>
      </c>
      <c r="R58" s="93">
        <v>676</v>
      </c>
      <c r="S58" s="93">
        <v>553</v>
      </c>
      <c r="T58" s="93">
        <v>382</v>
      </c>
      <c r="U58" s="93">
        <v>183</v>
      </c>
      <c r="V58" s="93">
        <v>73</v>
      </c>
      <c r="W58" s="94">
        <v>17</v>
      </c>
      <c r="X58" s="97" t="s">
        <v>1452</v>
      </c>
      <c r="Z58" s="96"/>
    </row>
    <row r="59" spans="2:26" ht="15" customHeight="1">
      <c r="B59" s="87"/>
      <c r="C59" s="92" t="s">
        <v>1401</v>
      </c>
      <c r="D59" s="65">
        <f t="shared" si="9"/>
        <v>10579</v>
      </c>
      <c r="E59" s="93">
        <v>756</v>
      </c>
      <c r="F59" s="93">
        <v>681</v>
      </c>
      <c r="G59" s="93">
        <v>631</v>
      </c>
      <c r="H59" s="93">
        <v>763</v>
      </c>
      <c r="I59" s="93">
        <v>629</v>
      </c>
      <c r="J59" s="93">
        <v>773</v>
      </c>
      <c r="K59" s="93">
        <v>858</v>
      </c>
      <c r="L59" s="93">
        <v>482</v>
      </c>
      <c r="M59" s="93">
        <v>610</v>
      </c>
      <c r="N59" s="93">
        <v>784</v>
      </c>
      <c r="O59" s="93">
        <v>885</v>
      </c>
      <c r="P59" s="93">
        <v>763</v>
      </c>
      <c r="Q59" s="93">
        <v>586</v>
      </c>
      <c r="R59" s="93">
        <v>502</v>
      </c>
      <c r="S59" s="93">
        <v>381</v>
      </c>
      <c r="T59" s="93">
        <v>267</v>
      </c>
      <c r="U59" s="93">
        <v>156</v>
      </c>
      <c r="V59" s="93">
        <v>53</v>
      </c>
      <c r="W59" s="94">
        <v>19</v>
      </c>
      <c r="X59" s="97" t="s">
        <v>1452</v>
      </c>
      <c r="Z59" s="96"/>
    </row>
    <row r="60" spans="2:26" ht="15" customHeight="1">
      <c r="B60" s="87"/>
      <c r="C60" s="92" t="s">
        <v>1403</v>
      </c>
      <c r="D60" s="65">
        <f t="shared" si="9"/>
        <v>8636</v>
      </c>
      <c r="E60" s="93">
        <v>653</v>
      </c>
      <c r="F60" s="93">
        <v>556</v>
      </c>
      <c r="G60" s="93">
        <v>502</v>
      </c>
      <c r="H60" s="93">
        <v>509</v>
      </c>
      <c r="I60" s="93">
        <v>503</v>
      </c>
      <c r="J60" s="93">
        <v>698</v>
      </c>
      <c r="K60" s="93">
        <v>659</v>
      </c>
      <c r="L60" s="93">
        <v>399</v>
      </c>
      <c r="M60" s="93">
        <v>604</v>
      </c>
      <c r="N60" s="93">
        <v>682</v>
      </c>
      <c r="O60" s="93">
        <v>717</v>
      </c>
      <c r="P60" s="93">
        <v>544</v>
      </c>
      <c r="Q60" s="93">
        <v>442</v>
      </c>
      <c r="R60" s="93">
        <v>428</v>
      </c>
      <c r="S60" s="93">
        <v>348</v>
      </c>
      <c r="T60" s="93">
        <v>235</v>
      </c>
      <c r="U60" s="93">
        <v>111</v>
      </c>
      <c r="V60" s="93">
        <v>38</v>
      </c>
      <c r="W60" s="94">
        <v>8</v>
      </c>
      <c r="X60" s="97" t="s">
        <v>1452</v>
      </c>
      <c r="Z60" s="96"/>
    </row>
    <row r="61" spans="2:26" ht="15" customHeight="1">
      <c r="B61" s="87"/>
      <c r="C61" s="92" t="s">
        <v>1405</v>
      </c>
      <c r="D61" s="65">
        <f t="shared" si="9"/>
        <v>8412</v>
      </c>
      <c r="E61" s="93">
        <v>588</v>
      </c>
      <c r="F61" s="93">
        <v>538</v>
      </c>
      <c r="G61" s="93">
        <v>536</v>
      </c>
      <c r="H61" s="93">
        <v>466</v>
      </c>
      <c r="I61" s="93">
        <v>482</v>
      </c>
      <c r="J61" s="93">
        <v>628</v>
      </c>
      <c r="K61" s="93">
        <v>701</v>
      </c>
      <c r="L61" s="93">
        <v>414</v>
      </c>
      <c r="M61" s="93">
        <v>531</v>
      </c>
      <c r="N61" s="93">
        <v>657</v>
      </c>
      <c r="O61" s="93">
        <v>698</v>
      </c>
      <c r="P61" s="93">
        <v>565</v>
      </c>
      <c r="Q61" s="93">
        <v>419</v>
      </c>
      <c r="R61" s="93">
        <v>423</v>
      </c>
      <c r="S61" s="93">
        <v>358</v>
      </c>
      <c r="T61" s="93">
        <v>217</v>
      </c>
      <c r="U61" s="93">
        <v>133</v>
      </c>
      <c r="V61" s="93">
        <v>45</v>
      </c>
      <c r="W61" s="94">
        <v>13</v>
      </c>
      <c r="X61" s="97" t="s">
        <v>1452</v>
      </c>
      <c r="Z61" s="96"/>
    </row>
    <row r="62" spans="2:26" ht="15" customHeight="1">
      <c r="B62" s="87"/>
      <c r="C62" s="92" t="s">
        <v>1407</v>
      </c>
      <c r="D62" s="65">
        <f t="shared" si="9"/>
        <v>6805</v>
      </c>
      <c r="E62" s="93">
        <v>461</v>
      </c>
      <c r="F62" s="93">
        <v>407</v>
      </c>
      <c r="G62" s="93">
        <v>365</v>
      </c>
      <c r="H62" s="93">
        <v>325</v>
      </c>
      <c r="I62" s="93">
        <v>387</v>
      </c>
      <c r="J62" s="93">
        <v>517</v>
      </c>
      <c r="K62" s="93">
        <v>510</v>
      </c>
      <c r="L62" s="93">
        <v>329</v>
      </c>
      <c r="M62" s="93">
        <v>397</v>
      </c>
      <c r="N62" s="93">
        <v>511</v>
      </c>
      <c r="O62" s="93">
        <v>630</v>
      </c>
      <c r="P62" s="93">
        <v>495</v>
      </c>
      <c r="Q62" s="93">
        <v>405</v>
      </c>
      <c r="R62" s="93">
        <v>390</v>
      </c>
      <c r="S62" s="93">
        <v>315</v>
      </c>
      <c r="T62" s="93">
        <v>211</v>
      </c>
      <c r="U62" s="93">
        <v>120</v>
      </c>
      <c r="V62" s="93">
        <v>23</v>
      </c>
      <c r="W62" s="94">
        <v>7</v>
      </c>
      <c r="X62" s="97" t="s">
        <v>1452</v>
      </c>
      <c r="Z62" s="96"/>
    </row>
    <row r="63" spans="2:26" ht="15" customHeight="1">
      <c r="B63" s="87"/>
      <c r="C63" s="92" t="s">
        <v>1409</v>
      </c>
      <c r="D63" s="65">
        <f t="shared" si="9"/>
        <v>13826</v>
      </c>
      <c r="E63" s="93">
        <v>891</v>
      </c>
      <c r="F63" s="93">
        <v>1003</v>
      </c>
      <c r="G63" s="93">
        <v>1078</v>
      </c>
      <c r="H63" s="93">
        <v>827</v>
      </c>
      <c r="I63" s="93">
        <v>539</v>
      </c>
      <c r="J63" s="93">
        <v>783</v>
      </c>
      <c r="K63" s="93">
        <v>1064</v>
      </c>
      <c r="L63" s="93">
        <v>748</v>
      </c>
      <c r="M63" s="93">
        <v>860</v>
      </c>
      <c r="N63" s="93">
        <v>1003</v>
      </c>
      <c r="O63" s="93">
        <v>1115</v>
      </c>
      <c r="P63" s="93">
        <v>995</v>
      </c>
      <c r="Q63" s="93">
        <v>794</v>
      </c>
      <c r="R63" s="93">
        <v>754</v>
      </c>
      <c r="S63" s="93">
        <v>609</v>
      </c>
      <c r="T63" s="93">
        <v>427</v>
      </c>
      <c r="U63" s="93">
        <v>228</v>
      </c>
      <c r="V63" s="93">
        <v>91</v>
      </c>
      <c r="W63" s="94">
        <v>17</v>
      </c>
      <c r="X63" s="97" t="s">
        <v>1452</v>
      </c>
      <c r="Z63" s="96"/>
    </row>
    <row r="64" spans="2:26" ht="15" customHeight="1">
      <c r="B64" s="87"/>
      <c r="C64" s="92" t="s">
        <v>1411</v>
      </c>
      <c r="D64" s="65">
        <f t="shared" si="9"/>
        <v>20368</v>
      </c>
      <c r="E64" s="93">
        <v>1298</v>
      </c>
      <c r="F64" s="93">
        <v>1413</v>
      </c>
      <c r="G64" s="93">
        <v>1330</v>
      </c>
      <c r="H64" s="93">
        <v>1247</v>
      </c>
      <c r="I64" s="93">
        <v>1098</v>
      </c>
      <c r="J64" s="93">
        <v>1407</v>
      </c>
      <c r="K64" s="93">
        <v>1668</v>
      </c>
      <c r="L64" s="93">
        <v>1115</v>
      </c>
      <c r="M64" s="93">
        <v>1299</v>
      </c>
      <c r="N64" s="93">
        <v>1538</v>
      </c>
      <c r="O64" s="93">
        <v>1687</v>
      </c>
      <c r="P64" s="93">
        <v>1449</v>
      </c>
      <c r="Q64" s="93">
        <v>1089</v>
      </c>
      <c r="R64" s="93">
        <v>974</v>
      </c>
      <c r="S64" s="93">
        <v>803</v>
      </c>
      <c r="T64" s="93">
        <v>519</v>
      </c>
      <c r="U64" s="93">
        <v>314</v>
      </c>
      <c r="V64" s="93">
        <v>109</v>
      </c>
      <c r="W64" s="94">
        <v>11</v>
      </c>
      <c r="X64" s="97" t="s">
        <v>1452</v>
      </c>
      <c r="Z64" s="96"/>
    </row>
    <row r="65" spans="2:26" ht="15" customHeight="1">
      <c r="B65" s="87"/>
      <c r="C65" s="92" t="s">
        <v>1413</v>
      </c>
      <c r="D65" s="65">
        <f t="shared" si="9"/>
        <v>8463</v>
      </c>
      <c r="E65" s="93">
        <v>576</v>
      </c>
      <c r="F65" s="93">
        <v>549</v>
      </c>
      <c r="G65" s="93">
        <v>528</v>
      </c>
      <c r="H65" s="93">
        <v>483</v>
      </c>
      <c r="I65" s="93">
        <v>438</v>
      </c>
      <c r="J65" s="93">
        <v>594</v>
      </c>
      <c r="K65" s="93">
        <v>697</v>
      </c>
      <c r="L65" s="93">
        <v>460</v>
      </c>
      <c r="M65" s="93">
        <v>520</v>
      </c>
      <c r="N65" s="93">
        <v>641</v>
      </c>
      <c r="O65" s="93">
        <v>718</v>
      </c>
      <c r="P65" s="93">
        <v>571</v>
      </c>
      <c r="Q65" s="93">
        <v>473</v>
      </c>
      <c r="R65" s="93">
        <v>468</v>
      </c>
      <c r="S65" s="93">
        <v>352</v>
      </c>
      <c r="T65" s="93">
        <v>232</v>
      </c>
      <c r="U65" s="93">
        <v>102</v>
      </c>
      <c r="V65" s="93">
        <v>47</v>
      </c>
      <c r="W65" s="94">
        <v>14</v>
      </c>
      <c r="X65" s="97" t="s">
        <v>1452</v>
      </c>
      <c r="Z65" s="96"/>
    </row>
    <row r="66" spans="2:26" ht="15" customHeight="1">
      <c r="B66" s="87"/>
      <c r="C66" s="92" t="s">
        <v>1415</v>
      </c>
      <c r="D66" s="65">
        <f t="shared" si="9"/>
        <v>6311</v>
      </c>
      <c r="E66" s="93">
        <v>377</v>
      </c>
      <c r="F66" s="93">
        <v>438</v>
      </c>
      <c r="G66" s="93">
        <v>421</v>
      </c>
      <c r="H66" s="93">
        <v>410</v>
      </c>
      <c r="I66" s="93">
        <v>299</v>
      </c>
      <c r="J66" s="93">
        <v>451</v>
      </c>
      <c r="K66" s="93">
        <v>480</v>
      </c>
      <c r="L66" s="93">
        <v>310</v>
      </c>
      <c r="M66" s="93">
        <v>409</v>
      </c>
      <c r="N66" s="93">
        <v>490</v>
      </c>
      <c r="O66" s="93">
        <v>555</v>
      </c>
      <c r="P66" s="93">
        <v>444</v>
      </c>
      <c r="Q66" s="93">
        <v>348</v>
      </c>
      <c r="R66" s="93">
        <v>315</v>
      </c>
      <c r="S66" s="93">
        <v>303</v>
      </c>
      <c r="T66" s="93">
        <v>151</v>
      </c>
      <c r="U66" s="93">
        <v>75</v>
      </c>
      <c r="V66" s="93">
        <v>28</v>
      </c>
      <c r="W66" s="94">
        <v>7</v>
      </c>
      <c r="X66" s="97" t="s">
        <v>1452</v>
      </c>
      <c r="Z66" s="96"/>
    </row>
    <row r="67" spans="2:26" ht="15" customHeight="1">
      <c r="B67" s="98"/>
      <c r="C67" s="99" t="s">
        <v>1417</v>
      </c>
      <c r="D67" s="100">
        <f t="shared" si="9"/>
        <v>8099</v>
      </c>
      <c r="E67" s="101">
        <v>556</v>
      </c>
      <c r="F67" s="101">
        <v>528</v>
      </c>
      <c r="G67" s="101">
        <v>478</v>
      </c>
      <c r="H67" s="101">
        <v>457</v>
      </c>
      <c r="I67" s="101">
        <v>409</v>
      </c>
      <c r="J67" s="101">
        <v>594</v>
      </c>
      <c r="K67" s="101">
        <v>702</v>
      </c>
      <c r="L67" s="101">
        <v>433</v>
      </c>
      <c r="M67" s="101">
        <v>466</v>
      </c>
      <c r="N67" s="101">
        <v>586</v>
      </c>
      <c r="O67" s="101">
        <v>685</v>
      </c>
      <c r="P67" s="101">
        <v>630</v>
      </c>
      <c r="Q67" s="101">
        <v>480</v>
      </c>
      <c r="R67" s="101">
        <v>400</v>
      </c>
      <c r="S67" s="101">
        <v>297</v>
      </c>
      <c r="T67" s="101">
        <v>218</v>
      </c>
      <c r="U67" s="101">
        <v>126</v>
      </c>
      <c r="V67" s="101">
        <v>44</v>
      </c>
      <c r="W67" s="102">
        <v>10</v>
      </c>
      <c r="X67" s="103" t="s">
        <v>1452</v>
      </c>
      <c r="Z67" s="96"/>
    </row>
    <row r="68" spans="2:23" ht="15" customHeight="1">
      <c r="B68" s="74" t="s">
        <v>1453</v>
      </c>
      <c r="F68" s="57"/>
      <c r="G68" s="57"/>
      <c r="H68" s="57"/>
      <c r="I68" s="57"/>
      <c r="J68" s="57"/>
      <c r="K68" s="57"/>
      <c r="L68" s="57"/>
      <c r="M68" s="57"/>
      <c r="N68" s="57"/>
      <c r="O68" s="57"/>
      <c r="P68" s="57"/>
      <c r="Q68" s="57"/>
      <c r="R68" s="57"/>
      <c r="S68" s="57"/>
      <c r="T68" s="57"/>
      <c r="U68" s="57"/>
      <c r="V68" s="57"/>
      <c r="W68" s="57"/>
    </row>
    <row r="69" spans="6:23" ht="12">
      <c r="F69" s="57"/>
      <c r="G69" s="57"/>
      <c r="H69" s="57"/>
      <c r="I69" s="57"/>
      <c r="J69" s="57"/>
      <c r="K69" s="57"/>
      <c r="L69" s="57"/>
      <c r="M69" s="57"/>
      <c r="N69" s="57"/>
      <c r="O69" s="57"/>
      <c r="P69" s="57"/>
      <c r="Q69" s="57"/>
      <c r="R69" s="57"/>
      <c r="S69" s="57"/>
      <c r="T69" s="57"/>
      <c r="U69" s="57"/>
      <c r="V69" s="57"/>
      <c r="W69" s="57"/>
    </row>
    <row r="70" spans="6:23" ht="12">
      <c r="F70" s="57"/>
      <c r="G70" s="57"/>
      <c r="H70" s="57"/>
      <c r="I70" s="57"/>
      <c r="J70" s="57"/>
      <c r="K70" s="57"/>
      <c r="L70" s="57"/>
      <c r="M70" s="57"/>
      <c r="N70" s="57"/>
      <c r="O70" s="57"/>
      <c r="P70" s="57"/>
      <c r="Q70" s="57"/>
      <c r="R70" s="57"/>
      <c r="S70" s="57"/>
      <c r="T70" s="57"/>
      <c r="U70" s="57"/>
      <c r="V70" s="57"/>
      <c r="W70" s="57"/>
    </row>
    <row r="71" spans="6:23" ht="12">
      <c r="F71" s="57"/>
      <c r="G71" s="57"/>
      <c r="H71" s="57"/>
      <c r="I71" s="57"/>
      <c r="J71" s="57"/>
      <c r="K71" s="57"/>
      <c r="L71" s="57"/>
      <c r="M71" s="57"/>
      <c r="N71" s="57"/>
      <c r="O71" s="57"/>
      <c r="P71" s="57"/>
      <c r="Q71" s="57"/>
      <c r="R71" s="57"/>
      <c r="S71" s="57"/>
      <c r="T71" s="57"/>
      <c r="U71" s="57"/>
      <c r="V71" s="57"/>
      <c r="W71" s="57"/>
    </row>
    <row r="72" spans="6:23" ht="12">
      <c r="F72" s="57"/>
      <c r="G72" s="57"/>
      <c r="H72" s="57"/>
      <c r="I72" s="57"/>
      <c r="J72" s="57"/>
      <c r="K72" s="57"/>
      <c r="L72" s="57"/>
      <c r="M72" s="57"/>
      <c r="N72" s="57"/>
      <c r="O72" s="57"/>
      <c r="P72" s="57"/>
      <c r="Q72" s="57"/>
      <c r="R72" s="57"/>
      <c r="S72" s="57"/>
      <c r="T72" s="57"/>
      <c r="U72" s="57"/>
      <c r="V72" s="57"/>
      <c r="W72" s="57"/>
    </row>
    <row r="73" spans="6:23" ht="12">
      <c r="F73" s="57"/>
      <c r="G73" s="57"/>
      <c r="H73" s="57"/>
      <c r="I73" s="57"/>
      <c r="J73" s="57"/>
      <c r="K73" s="57"/>
      <c r="L73" s="57"/>
      <c r="M73" s="57"/>
      <c r="N73" s="57"/>
      <c r="O73" s="57"/>
      <c r="P73" s="57"/>
      <c r="Q73" s="57"/>
      <c r="R73" s="57"/>
      <c r="S73" s="57"/>
      <c r="T73" s="57"/>
      <c r="U73" s="57"/>
      <c r="V73" s="57"/>
      <c r="W73" s="57"/>
    </row>
    <row r="74" spans="6:23" ht="12">
      <c r="F74" s="57"/>
      <c r="G74" s="57"/>
      <c r="H74" s="57"/>
      <c r="I74" s="57"/>
      <c r="J74" s="57"/>
      <c r="K74" s="57"/>
      <c r="L74" s="57"/>
      <c r="M74" s="57"/>
      <c r="N74" s="57"/>
      <c r="O74" s="57"/>
      <c r="P74" s="57"/>
      <c r="Q74" s="57"/>
      <c r="R74" s="57"/>
      <c r="S74" s="57"/>
      <c r="T74" s="57"/>
      <c r="U74" s="57"/>
      <c r="V74" s="57"/>
      <c r="W74" s="57"/>
    </row>
    <row r="75" spans="6:23" ht="12">
      <c r="F75" s="57"/>
      <c r="G75" s="57"/>
      <c r="H75" s="57"/>
      <c r="I75" s="57"/>
      <c r="J75" s="57"/>
      <c r="K75" s="57"/>
      <c r="L75" s="57"/>
      <c r="M75" s="57"/>
      <c r="N75" s="57"/>
      <c r="O75" s="57"/>
      <c r="P75" s="57"/>
      <c r="Q75" s="57"/>
      <c r="R75" s="57"/>
      <c r="S75" s="57"/>
      <c r="T75" s="57"/>
      <c r="U75" s="57"/>
      <c r="V75" s="57"/>
      <c r="W75" s="57"/>
    </row>
  </sheetData>
  <mergeCells count="9">
    <mergeCell ref="B13:C13"/>
    <mergeCell ref="B14:C14"/>
    <mergeCell ref="B15:C15"/>
    <mergeCell ref="B16:C16"/>
    <mergeCell ref="B4:C4"/>
    <mergeCell ref="B10:C10"/>
    <mergeCell ref="B11:C11"/>
    <mergeCell ref="B6:C6"/>
    <mergeCell ref="B8:C8"/>
  </mergeCells>
  <printOptions/>
  <pageMargins left="0.75" right="0.75" top="1" bottom="1" header="0.512" footer="0.512"/>
  <pageSetup orientation="portrait" paperSize="8" r:id="rId1"/>
</worksheet>
</file>

<file path=xl/worksheets/sheet30.xml><?xml version="1.0" encoding="utf-8"?>
<worksheet xmlns="http://schemas.openxmlformats.org/spreadsheetml/2006/main" xmlns:r="http://schemas.openxmlformats.org/officeDocument/2006/relationships">
  <dimension ref="B1:J64"/>
  <sheetViews>
    <sheetView workbookViewId="0" topLeftCell="A1">
      <selection activeCell="A1" sqref="A1"/>
    </sheetView>
  </sheetViews>
  <sheetFormatPr defaultColWidth="9.00390625" defaultRowHeight="13.5"/>
  <cols>
    <col min="1" max="1" width="2.625" style="1012" customWidth="1"/>
    <col min="2" max="2" width="2.25390625" style="1012" customWidth="1"/>
    <col min="3" max="3" width="12.125" style="1012" customWidth="1"/>
    <col min="4" max="10" width="10.625" style="1012" customWidth="1"/>
    <col min="11" max="16384" width="9.00390625" style="1012" customWidth="1"/>
  </cols>
  <sheetData>
    <row r="1" ht="18" customHeight="1">
      <c r="B1" s="1079" t="s">
        <v>1130</v>
      </c>
    </row>
    <row r="2" spans="2:10" ht="18" customHeight="1" thickBot="1">
      <c r="B2" s="1080"/>
      <c r="C2" s="1080"/>
      <c r="D2" s="1080"/>
      <c r="E2" s="1080"/>
      <c r="F2" s="1080"/>
      <c r="G2" s="1080"/>
      <c r="H2" s="1080"/>
      <c r="I2" s="1080"/>
      <c r="J2" s="1081" t="s">
        <v>1116</v>
      </c>
    </row>
    <row r="3" spans="2:10" ht="13.5" customHeight="1" thickTop="1">
      <c r="B3" s="1618" t="s">
        <v>1117</v>
      </c>
      <c r="C3" s="1619"/>
      <c r="D3" s="1478" t="s">
        <v>1118</v>
      </c>
      <c r="E3" s="1624"/>
      <c r="F3" s="1624"/>
      <c r="G3" s="1624"/>
      <c r="H3" s="1624"/>
      <c r="I3" s="1615" t="s">
        <v>1119</v>
      </c>
      <c r="J3" s="1615" t="s">
        <v>1120</v>
      </c>
    </row>
    <row r="4" spans="2:10" ht="27.75" customHeight="1">
      <c r="B4" s="1620"/>
      <c r="C4" s="1621"/>
      <c r="D4" s="1082" t="s">
        <v>1557</v>
      </c>
      <c r="E4" s="1083" t="s">
        <v>1121</v>
      </c>
      <c r="F4" s="1082" t="s">
        <v>1122</v>
      </c>
      <c r="G4" s="1083" t="s">
        <v>1123</v>
      </c>
      <c r="H4" s="1082" t="s">
        <v>1124</v>
      </c>
      <c r="I4" s="1616"/>
      <c r="J4" s="1616"/>
    </row>
    <row r="5" spans="2:10" ht="20.25" customHeight="1">
      <c r="B5" s="1622" t="s">
        <v>1125</v>
      </c>
      <c r="C5" s="1623"/>
      <c r="D5" s="1084">
        <f>SUM(E5:H5)</f>
        <v>63</v>
      </c>
      <c r="E5" s="1085">
        <v>5</v>
      </c>
      <c r="F5" s="1084">
        <v>24</v>
      </c>
      <c r="G5" s="1085">
        <v>25</v>
      </c>
      <c r="H5" s="1084">
        <v>9</v>
      </c>
      <c r="I5" s="1085">
        <v>796</v>
      </c>
      <c r="J5" s="1084">
        <v>316</v>
      </c>
    </row>
    <row r="6" spans="2:10" ht="20.25" customHeight="1">
      <c r="B6" s="1613" t="s">
        <v>1126</v>
      </c>
      <c r="C6" s="1614"/>
      <c r="D6" s="1086">
        <f aca="true" t="shared" si="0" ref="D6:J6">SUM(D8:D9)</f>
        <v>63</v>
      </c>
      <c r="E6" s="1086">
        <f t="shared" si="0"/>
        <v>5</v>
      </c>
      <c r="F6" s="1086">
        <f t="shared" si="0"/>
        <v>24</v>
      </c>
      <c r="G6" s="1086">
        <f t="shared" si="0"/>
        <v>25</v>
      </c>
      <c r="H6" s="1086">
        <f t="shared" si="0"/>
        <v>9</v>
      </c>
      <c r="I6" s="1086">
        <f t="shared" si="0"/>
        <v>799</v>
      </c>
      <c r="J6" s="1086">
        <f t="shared" si="0"/>
        <v>322</v>
      </c>
    </row>
    <row r="7" spans="2:10" ht="12">
      <c r="B7" s="1087"/>
      <c r="C7" s="954"/>
      <c r="D7" s="1085"/>
      <c r="E7" s="1085"/>
      <c r="F7" s="1085"/>
      <c r="G7" s="1085"/>
      <c r="H7" s="1085"/>
      <c r="I7" s="1085"/>
      <c r="J7" s="1085"/>
    </row>
    <row r="8" spans="2:10" ht="12">
      <c r="B8" s="1610" t="s">
        <v>1446</v>
      </c>
      <c r="C8" s="1617"/>
      <c r="D8" s="1086">
        <f aca="true" t="shared" si="1" ref="D8:J8">D12+D13+D14+D18+D24+D25+D26+D29+D38+D46+D41+D49+D57</f>
        <v>49</v>
      </c>
      <c r="E8" s="1086">
        <f t="shared" si="1"/>
        <v>5</v>
      </c>
      <c r="F8" s="1086">
        <f t="shared" si="1"/>
        <v>13</v>
      </c>
      <c r="G8" s="1086">
        <f t="shared" si="1"/>
        <v>24</v>
      </c>
      <c r="H8" s="1086">
        <f t="shared" si="1"/>
        <v>7</v>
      </c>
      <c r="I8" s="1086">
        <f t="shared" si="1"/>
        <v>623</v>
      </c>
      <c r="J8" s="1086">
        <f t="shared" si="1"/>
        <v>250</v>
      </c>
    </row>
    <row r="9" spans="2:10" ht="12">
      <c r="B9" s="1610" t="s">
        <v>1501</v>
      </c>
      <c r="C9" s="1617"/>
      <c r="D9" s="1086">
        <f aca="true" t="shared" si="2" ref="D9:J9">D15+D16+D19+D20+D21+D22+D27+D30+D31+D32+D33+D34+D35+D36+D47+D39+D42+D43+D44+D50+D51+D52+D53+D54+D55+D58+D59+D60+D61+D62+D63</f>
        <v>14</v>
      </c>
      <c r="E9" s="1086">
        <f t="shared" si="2"/>
        <v>0</v>
      </c>
      <c r="F9" s="1086">
        <f t="shared" si="2"/>
        <v>11</v>
      </c>
      <c r="G9" s="1086">
        <f t="shared" si="2"/>
        <v>1</v>
      </c>
      <c r="H9" s="1086">
        <f t="shared" si="2"/>
        <v>2</v>
      </c>
      <c r="I9" s="1086">
        <f t="shared" si="2"/>
        <v>176</v>
      </c>
      <c r="J9" s="1086">
        <f t="shared" si="2"/>
        <v>72</v>
      </c>
    </row>
    <row r="10" spans="2:10" ht="12.75" customHeight="1">
      <c r="B10" s="1089"/>
      <c r="C10" s="88"/>
      <c r="D10" s="1090"/>
      <c r="E10" s="1090"/>
      <c r="F10" s="1090"/>
      <c r="G10" s="1090"/>
      <c r="H10" s="1090"/>
      <c r="I10" s="1090"/>
      <c r="J10" s="1090"/>
    </row>
    <row r="11" spans="2:10" ht="12.75" customHeight="1">
      <c r="B11" s="1610" t="s">
        <v>148</v>
      </c>
      <c r="C11" s="1611"/>
      <c r="D11" s="1091">
        <f aca="true" t="shared" si="3" ref="D11:J11">SUM(D12:D16)</f>
        <v>24</v>
      </c>
      <c r="E11" s="1091">
        <f t="shared" si="3"/>
        <v>3</v>
      </c>
      <c r="F11" s="1091">
        <f t="shared" si="3"/>
        <v>4</v>
      </c>
      <c r="G11" s="1091">
        <f t="shared" si="3"/>
        <v>13</v>
      </c>
      <c r="H11" s="1091">
        <f t="shared" si="3"/>
        <v>4</v>
      </c>
      <c r="I11" s="1091">
        <f t="shared" si="3"/>
        <v>244</v>
      </c>
      <c r="J11" s="1091">
        <f t="shared" si="3"/>
        <v>115</v>
      </c>
    </row>
    <row r="12" spans="2:10" ht="12.75" customHeight="1">
      <c r="B12" s="1092"/>
      <c r="C12" s="92" t="s">
        <v>1383</v>
      </c>
      <c r="D12" s="1085">
        <f>SUM(E12:H12)</f>
        <v>17</v>
      </c>
      <c r="E12" s="1090">
        <v>3</v>
      </c>
      <c r="F12" s="1090">
        <v>3</v>
      </c>
      <c r="G12" s="1090">
        <v>10</v>
      </c>
      <c r="H12" s="1090">
        <v>1</v>
      </c>
      <c r="I12" s="1090">
        <v>186</v>
      </c>
      <c r="J12" s="1090">
        <v>86</v>
      </c>
    </row>
    <row r="13" spans="2:10" ht="12.75" customHeight="1">
      <c r="B13" s="1092"/>
      <c r="C13" s="92" t="s">
        <v>1394</v>
      </c>
      <c r="D13" s="1085">
        <f>SUM(E13:H13)</f>
        <v>4</v>
      </c>
      <c r="E13" s="1090">
        <v>0</v>
      </c>
      <c r="F13" s="1090">
        <v>0</v>
      </c>
      <c r="G13" s="1090">
        <v>2</v>
      </c>
      <c r="H13" s="1090">
        <v>2</v>
      </c>
      <c r="I13" s="1090">
        <v>20</v>
      </c>
      <c r="J13" s="1090">
        <v>9</v>
      </c>
    </row>
    <row r="14" spans="2:10" ht="12.75" customHeight="1">
      <c r="B14" s="1092"/>
      <c r="C14" s="92" t="s">
        <v>1400</v>
      </c>
      <c r="D14" s="1085">
        <f>SUM(E14:H14)</f>
        <v>3</v>
      </c>
      <c r="E14" s="1090">
        <v>0</v>
      </c>
      <c r="F14" s="1090">
        <v>1</v>
      </c>
      <c r="G14" s="1090">
        <v>1</v>
      </c>
      <c r="H14" s="1090">
        <v>1</v>
      </c>
      <c r="I14" s="1090">
        <v>26</v>
      </c>
      <c r="J14" s="1090">
        <v>14</v>
      </c>
    </row>
    <row r="15" spans="2:10" ht="12.75" customHeight="1">
      <c r="B15" s="1092"/>
      <c r="C15" s="92" t="s">
        <v>1408</v>
      </c>
      <c r="D15" s="1085">
        <f>SUM(E15:H15)</f>
        <v>0</v>
      </c>
      <c r="E15" s="1090">
        <v>0</v>
      </c>
      <c r="F15" s="1090">
        <v>0</v>
      </c>
      <c r="G15" s="1090">
        <v>0</v>
      </c>
      <c r="H15" s="1090">
        <v>0</v>
      </c>
      <c r="I15" s="1090">
        <v>7</v>
      </c>
      <c r="J15" s="1090">
        <v>3</v>
      </c>
    </row>
    <row r="16" spans="2:10" ht="12.75" customHeight="1">
      <c r="B16" s="1092"/>
      <c r="C16" s="92" t="s">
        <v>1410</v>
      </c>
      <c r="D16" s="1085">
        <f>SUM(E16:H16)</f>
        <v>0</v>
      </c>
      <c r="E16" s="1090">
        <v>0</v>
      </c>
      <c r="F16" s="1090">
        <v>0</v>
      </c>
      <c r="G16" s="1090">
        <v>0</v>
      </c>
      <c r="H16" s="1090">
        <v>0</v>
      </c>
      <c r="I16" s="1090">
        <v>5</v>
      </c>
      <c r="J16" s="1090">
        <v>3</v>
      </c>
    </row>
    <row r="17" spans="2:10" ht="12.75" customHeight="1">
      <c r="B17" s="1610" t="s">
        <v>149</v>
      </c>
      <c r="C17" s="1611"/>
      <c r="D17" s="1091">
        <f aca="true" t="shared" si="4" ref="D17:J17">SUM(D18:D22)</f>
        <v>7</v>
      </c>
      <c r="E17" s="1091">
        <f t="shared" si="4"/>
        <v>0</v>
      </c>
      <c r="F17" s="1091">
        <f t="shared" si="4"/>
        <v>4</v>
      </c>
      <c r="G17" s="1091">
        <f t="shared" si="4"/>
        <v>2</v>
      </c>
      <c r="H17" s="1091">
        <f t="shared" si="4"/>
        <v>1</v>
      </c>
      <c r="I17" s="1091">
        <f t="shared" si="4"/>
        <v>63</v>
      </c>
      <c r="J17" s="1091">
        <f t="shared" si="4"/>
        <v>24</v>
      </c>
    </row>
    <row r="18" spans="2:10" ht="12.75" customHeight="1">
      <c r="B18" s="1092"/>
      <c r="C18" s="92" t="s">
        <v>1392</v>
      </c>
      <c r="D18" s="1085">
        <f>SUM(E18:H18)</f>
        <v>3</v>
      </c>
      <c r="E18" s="1090">
        <v>0</v>
      </c>
      <c r="F18" s="1090">
        <v>1</v>
      </c>
      <c r="G18" s="1090">
        <v>1</v>
      </c>
      <c r="H18" s="1090">
        <v>1</v>
      </c>
      <c r="I18" s="1090">
        <v>27</v>
      </c>
      <c r="J18" s="1090">
        <v>10</v>
      </c>
    </row>
    <row r="19" spans="2:10" ht="12.75" customHeight="1">
      <c r="B19" s="1092"/>
      <c r="C19" s="92" t="s">
        <v>1412</v>
      </c>
      <c r="D19" s="1085">
        <f>SUM(E19:H19)</f>
        <v>1</v>
      </c>
      <c r="E19" s="1090">
        <v>0</v>
      </c>
      <c r="F19" s="1090">
        <v>1</v>
      </c>
      <c r="G19" s="1090">
        <v>0</v>
      </c>
      <c r="H19" s="1090">
        <v>0</v>
      </c>
      <c r="I19" s="1090">
        <v>16</v>
      </c>
      <c r="J19" s="1090">
        <v>6</v>
      </c>
    </row>
    <row r="20" spans="2:10" ht="12.75" customHeight="1">
      <c r="B20" s="1092"/>
      <c r="C20" s="92" t="s">
        <v>1414</v>
      </c>
      <c r="D20" s="1085">
        <f>SUM(E20:H20)</f>
        <v>1</v>
      </c>
      <c r="E20" s="1090">
        <v>0</v>
      </c>
      <c r="F20" s="1090">
        <v>1</v>
      </c>
      <c r="G20" s="1090">
        <v>0</v>
      </c>
      <c r="H20" s="1090">
        <v>0</v>
      </c>
      <c r="I20" s="1090">
        <v>7</v>
      </c>
      <c r="J20" s="1090">
        <v>3</v>
      </c>
    </row>
    <row r="21" spans="2:10" ht="12.75" customHeight="1">
      <c r="B21" s="1092"/>
      <c r="C21" s="92" t="s">
        <v>1416</v>
      </c>
      <c r="D21" s="1085">
        <f>SUM(E21:H21)</f>
        <v>1</v>
      </c>
      <c r="E21" s="1090">
        <v>0</v>
      </c>
      <c r="F21" s="1090">
        <v>1</v>
      </c>
      <c r="G21" s="1090">
        <v>0</v>
      </c>
      <c r="H21" s="1090">
        <v>0</v>
      </c>
      <c r="I21" s="1090">
        <v>7</v>
      </c>
      <c r="J21" s="1090">
        <v>2</v>
      </c>
    </row>
    <row r="22" spans="2:10" ht="12.75" customHeight="1">
      <c r="B22" s="1092"/>
      <c r="C22" s="92" t="s">
        <v>1368</v>
      </c>
      <c r="D22" s="1085">
        <f>SUM(E22:H22)</f>
        <v>1</v>
      </c>
      <c r="E22" s="1090">
        <v>0</v>
      </c>
      <c r="F22" s="1090">
        <v>0</v>
      </c>
      <c r="G22" s="1090">
        <v>1</v>
      </c>
      <c r="H22" s="1090">
        <v>0</v>
      </c>
      <c r="I22" s="1090">
        <v>6</v>
      </c>
      <c r="J22" s="1090">
        <v>3</v>
      </c>
    </row>
    <row r="23" spans="2:10" ht="12.75" customHeight="1">
      <c r="B23" s="1610" t="s">
        <v>155</v>
      </c>
      <c r="C23" s="1611"/>
      <c r="D23" s="1091">
        <f aca="true" t="shared" si="5" ref="D23:J23">SUM(D24:D27)</f>
        <v>3</v>
      </c>
      <c r="E23" s="1091">
        <f t="shared" si="5"/>
        <v>0</v>
      </c>
      <c r="F23" s="1091">
        <f t="shared" si="5"/>
        <v>1</v>
      </c>
      <c r="G23" s="1091">
        <f t="shared" si="5"/>
        <v>0</v>
      </c>
      <c r="H23" s="1091">
        <f t="shared" si="5"/>
        <v>2</v>
      </c>
      <c r="I23" s="1091">
        <f t="shared" si="5"/>
        <v>54</v>
      </c>
      <c r="J23" s="1091">
        <f t="shared" si="5"/>
        <v>19</v>
      </c>
    </row>
    <row r="24" spans="2:10" ht="12.75" customHeight="1">
      <c r="B24" s="1092"/>
      <c r="C24" s="92" t="s">
        <v>1395</v>
      </c>
      <c r="D24" s="1085">
        <f>SUM(E24:H24)</f>
        <v>0</v>
      </c>
      <c r="E24" s="1090">
        <v>0</v>
      </c>
      <c r="F24" s="1090">
        <v>0</v>
      </c>
      <c r="G24" s="1090">
        <v>0</v>
      </c>
      <c r="H24" s="1090">
        <v>0</v>
      </c>
      <c r="I24" s="1090">
        <v>18</v>
      </c>
      <c r="J24" s="1090">
        <v>7</v>
      </c>
    </row>
    <row r="25" spans="2:10" ht="12.75" customHeight="1">
      <c r="B25" s="1092"/>
      <c r="C25" s="92" t="s">
        <v>1127</v>
      </c>
      <c r="D25" s="1085">
        <f>SUM(E25:H25)</f>
        <v>1</v>
      </c>
      <c r="E25" s="1090">
        <v>0</v>
      </c>
      <c r="F25" s="1090">
        <v>1</v>
      </c>
      <c r="G25" s="1090">
        <v>0</v>
      </c>
      <c r="H25" s="1090">
        <v>0</v>
      </c>
      <c r="I25" s="1090">
        <v>19</v>
      </c>
      <c r="J25" s="1090">
        <v>6</v>
      </c>
    </row>
    <row r="26" spans="2:10" ht="12.75" customHeight="1">
      <c r="B26" s="1089"/>
      <c r="C26" s="92" t="s">
        <v>1404</v>
      </c>
      <c r="D26" s="1085">
        <f>SUM(E26:H26)</f>
        <v>1</v>
      </c>
      <c r="E26" s="1090">
        <v>0</v>
      </c>
      <c r="F26" s="1090">
        <v>0</v>
      </c>
      <c r="G26" s="1090">
        <v>0</v>
      </c>
      <c r="H26" s="1090">
        <v>1</v>
      </c>
      <c r="I26" s="1090">
        <v>14</v>
      </c>
      <c r="J26" s="1090">
        <v>5</v>
      </c>
    </row>
    <row r="27" spans="2:10" ht="12.75" customHeight="1">
      <c r="B27" s="1092"/>
      <c r="C27" s="92" t="s">
        <v>1369</v>
      </c>
      <c r="D27" s="1085">
        <f>SUM(E27:H27)</f>
        <v>1</v>
      </c>
      <c r="E27" s="1090">
        <v>0</v>
      </c>
      <c r="F27" s="1090">
        <v>0</v>
      </c>
      <c r="G27" s="1090">
        <v>0</v>
      </c>
      <c r="H27" s="1090">
        <v>1</v>
      </c>
      <c r="I27" s="1090">
        <v>3</v>
      </c>
      <c r="J27" s="1090">
        <v>1</v>
      </c>
    </row>
    <row r="28" spans="2:10" ht="12.75" customHeight="1">
      <c r="B28" s="1610" t="s">
        <v>157</v>
      </c>
      <c r="C28" s="1611"/>
      <c r="D28" s="1091">
        <f aca="true" t="shared" si="6" ref="D28:J28">SUM(D29:D36)</f>
        <v>6</v>
      </c>
      <c r="E28" s="1091">
        <f t="shared" si="6"/>
        <v>0</v>
      </c>
      <c r="F28" s="1091">
        <f t="shared" si="6"/>
        <v>4</v>
      </c>
      <c r="G28" s="1091">
        <f t="shared" si="6"/>
        <v>1</v>
      </c>
      <c r="H28" s="1091">
        <f t="shared" si="6"/>
        <v>1</v>
      </c>
      <c r="I28" s="1091">
        <f t="shared" si="6"/>
        <v>51</v>
      </c>
      <c r="J28" s="1091">
        <f t="shared" si="6"/>
        <v>19</v>
      </c>
    </row>
    <row r="29" spans="2:10" ht="12.75" customHeight="1">
      <c r="B29" s="1092"/>
      <c r="C29" s="92" t="s">
        <v>1390</v>
      </c>
      <c r="D29" s="1085">
        <f aca="true" t="shared" si="7" ref="D29:D36">SUM(E29:H29)</f>
        <v>3</v>
      </c>
      <c r="E29" s="1090">
        <v>0</v>
      </c>
      <c r="F29" s="1090">
        <v>1</v>
      </c>
      <c r="G29" s="1090">
        <v>1</v>
      </c>
      <c r="H29" s="1090">
        <v>1</v>
      </c>
      <c r="I29" s="1090">
        <v>27</v>
      </c>
      <c r="J29" s="1090">
        <v>14</v>
      </c>
    </row>
    <row r="30" spans="2:10" ht="12.75" customHeight="1">
      <c r="B30" s="1092"/>
      <c r="C30" s="92" t="s">
        <v>1372</v>
      </c>
      <c r="D30" s="1085">
        <f t="shared" si="7"/>
        <v>1</v>
      </c>
      <c r="E30" s="1090">
        <v>0</v>
      </c>
      <c r="F30" s="1090">
        <v>1</v>
      </c>
      <c r="G30" s="1090">
        <v>0</v>
      </c>
      <c r="H30" s="1090">
        <v>0</v>
      </c>
      <c r="I30" s="1090">
        <v>0</v>
      </c>
      <c r="J30" s="1090">
        <v>1</v>
      </c>
    </row>
    <row r="31" spans="2:10" ht="12.75" customHeight="1">
      <c r="B31" s="1092"/>
      <c r="C31" s="92" t="s">
        <v>1373</v>
      </c>
      <c r="D31" s="1085">
        <f t="shared" si="7"/>
        <v>1</v>
      </c>
      <c r="E31" s="1090">
        <v>0</v>
      </c>
      <c r="F31" s="1090">
        <v>1</v>
      </c>
      <c r="G31" s="1090">
        <v>0</v>
      </c>
      <c r="H31" s="1090">
        <v>0</v>
      </c>
      <c r="I31" s="1090">
        <v>4</v>
      </c>
      <c r="J31" s="1090">
        <v>1</v>
      </c>
    </row>
    <row r="32" spans="2:10" ht="12.75" customHeight="1">
      <c r="B32" s="1092"/>
      <c r="C32" s="92" t="s">
        <v>1375</v>
      </c>
      <c r="D32" s="1085">
        <f t="shared" si="7"/>
        <v>0</v>
      </c>
      <c r="E32" s="1090">
        <v>0</v>
      </c>
      <c r="F32" s="1090">
        <v>0</v>
      </c>
      <c r="G32" s="1090">
        <v>0</v>
      </c>
      <c r="H32" s="1090">
        <v>0</v>
      </c>
      <c r="I32" s="1090">
        <v>5</v>
      </c>
      <c r="J32" s="1090">
        <v>0</v>
      </c>
    </row>
    <row r="33" spans="2:10" ht="12.75" customHeight="1">
      <c r="B33" s="1092"/>
      <c r="C33" s="92" t="s">
        <v>1377</v>
      </c>
      <c r="D33" s="1085">
        <f t="shared" si="7"/>
        <v>1</v>
      </c>
      <c r="E33" s="1090">
        <v>0</v>
      </c>
      <c r="F33" s="1090">
        <v>1</v>
      </c>
      <c r="G33" s="1090">
        <v>0</v>
      </c>
      <c r="H33" s="1090">
        <v>0</v>
      </c>
      <c r="I33" s="1090">
        <v>8</v>
      </c>
      <c r="J33" s="1090">
        <v>2</v>
      </c>
    </row>
    <row r="34" spans="2:10" ht="12.75" customHeight="1">
      <c r="B34" s="1092"/>
      <c r="C34" s="92" t="s">
        <v>1379</v>
      </c>
      <c r="D34" s="1085">
        <f t="shared" si="7"/>
        <v>0</v>
      </c>
      <c r="E34" s="1090">
        <v>0</v>
      </c>
      <c r="F34" s="1090">
        <v>0</v>
      </c>
      <c r="G34" s="1090">
        <v>0</v>
      </c>
      <c r="H34" s="1090">
        <v>0</v>
      </c>
      <c r="I34" s="1090">
        <v>2</v>
      </c>
      <c r="J34" s="1090">
        <v>0</v>
      </c>
    </row>
    <row r="35" spans="2:10" ht="12.75" customHeight="1">
      <c r="B35" s="1089"/>
      <c r="C35" s="92" t="s">
        <v>1381</v>
      </c>
      <c r="D35" s="1085">
        <f t="shared" si="7"/>
        <v>0</v>
      </c>
      <c r="E35" s="1090">
        <v>0</v>
      </c>
      <c r="F35" s="1090">
        <v>0</v>
      </c>
      <c r="G35" s="1090">
        <v>0</v>
      </c>
      <c r="H35" s="1090">
        <v>0</v>
      </c>
      <c r="I35" s="1090">
        <v>1</v>
      </c>
      <c r="J35" s="1090">
        <v>0</v>
      </c>
    </row>
    <row r="36" spans="2:10" ht="12.75" customHeight="1">
      <c r="B36" s="1092"/>
      <c r="C36" s="92" t="s">
        <v>1382</v>
      </c>
      <c r="D36" s="1085">
        <f t="shared" si="7"/>
        <v>0</v>
      </c>
      <c r="E36" s="1090">
        <v>0</v>
      </c>
      <c r="F36" s="1090">
        <v>0</v>
      </c>
      <c r="G36" s="1090">
        <v>0</v>
      </c>
      <c r="H36" s="1090">
        <v>0</v>
      </c>
      <c r="I36" s="1090">
        <v>4</v>
      </c>
      <c r="J36" s="1090">
        <v>1</v>
      </c>
    </row>
    <row r="37" spans="2:10" ht="12.75" customHeight="1">
      <c r="B37" s="1610" t="s">
        <v>158</v>
      </c>
      <c r="C37" s="1611"/>
      <c r="D37" s="1091">
        <f aca="true" t="shared" si="8" ref="D37:J37">SUM(D38:D39)</f>
        <v>5</v>
      </c>
      <c r="E37" s="1091">
        <f t="shared" si="8"/>
        <v>1</v>
      </c>
      <c r="F37" s="1091">
        <f t="shared" si="8"/>
        <v>2</v>
      </c>
      <c r="G37" s="1091">
        <f t="shared" si="8"/>
        <v>2</v>
      </c>
      <c r="H37" s="1091">
        <f t="shared" si="8"/>
        <v>0</v>
      </c>
      <c r="I37" s="1091">
        <f t="shared" si="8"/>
        <v>73</v>
      </c>
      <c r="J37" s="1091">
        <f t="shared" si="8"/>
        <v>32</v>
      </c>
    </row>
    <row r="38" spans="2:10" ht="12.75" customHeight="1">
      <c r="B38" s="1092"/>
      <c r="C38" s="92" t="s">
        <v>1384</v>
      </c>
      <c r="D38" s="1085">
        <f>SUM(E38:H38)</f>
        <v>4</v>
      </c>
      <c r="E38" s="1090">
        <v>1</v>
      </c>
      <c r="F38" s="1090">
        <v>1</v>
      </c>
      <c r="G38" s="1090">
        <v>2</v>
      </c>
      <c r="H38" s="1090">
        <v>0</v>
      </c>
      <c r="I38" s="1090">
        <v>62</v>
      </c>
      <c r="J38" s="1090">
        <v>27</v>
      </c>
    </row>
    <row r="39" spans="2:10" ht="12.75" customHeight="1">
      <c r="B39" s="1092"/>
      <c r="C39" s="92" t="s">
        <v>1387</v>
      </c>
      <c r="D39" s="1085">
        <f>SUM(E39:H39)</f>
        <v>1</v>
      </c>
      <c r="E39" s="1090">
        <v>0</v>
      </c>
      <c r="F39" s="1090">
        <v>1</v>
      </c>
      <c r="G39" s="1090">
        <v>0</v>
      </c>
      <c r="H39" s="1090">
        <v>0</v>
      </c>
      <c r="I39" s="1090">
        <v>11</v>
      </c>
      <c r="J39" s="1090">
        <v>5</v>
      </c>
    </row>
    <row r="40" spans="2:10" ht="12.75" customHeight="1">
      <c r="B40" s="1610" t="s">
        <v>160</v>
      </c>
      <c r="C40" s="1611"/>
      <c r="D40" s="1091">
        <f aca="true" t="shared" si="9" ref="D40:J40">SUM(D41:D44)</f>
        <v>3</v>
      </c>
      <c r="E40" s="1091">
        <f t="shared" si="9"/>
        <v>0</v>
      </c>
      <c r="F40" s="1091">
        <f t="shared" si="9"/>
        <v>3</v>
      </c>
      <c r="G40" s="1091">
        <f t="shared" si="9"/>
        <v>0</v>
      </c>
      <c r="H40" s="1091">
        <f t="shared" si="9"/>
        <v>0</v>
      </c>
      <c r="I40" s="1091">
        <f t="shared" si="9"/>
        <v>43</v>
      </c>
      <c r="J40" s="1091">
        <f t="shared" si="9"/>
        <v>18</v>
      </c>
    </row>
    <row r="41" spans="2:10" ht="12.75" customHeight="1">
      <c r="B41" s="1092"/>
      <c r="C41" s="92" t="s">
        <v>1398</v>
      </c>
      <c r="D41" s="1085">
        <f>SUM(E41:H41)</f>
        <v>1</v>
      </c>
      <c r="E41" s="1090">
        <v>0</v>
      </c>
      <c r="F41" s="1090">
        <v>1</v>
      </c>
      <c r="G41" s="1090">
        <v>0</v>
      </c>
      <c r="H41" s="1090">
        <v>0</v>
      </c>
      <c r="I41" s="1090">
        <v>23</v>
      </c>
      <c r="J41" s="1090">
        <v>10</v>
      </c>
    </row>
    <row r="42" spans="2:10" ht="12.75" customHeight="1">
      <c r="B42" s="1089"/>
      <c r="C42" s="92" t="s">
        <v>1389</v>
      </c>
      <c r="D42" s="1085">
        <f>SUM(E42:H42)</f>
        <v>1</v>
      </c>
      <c r="E42" s="1090">
        <v>0</v>
      </c>
      <c r="F42" s="1090">
        <v>1</v>
      </c>
      <c r="G42" s="1090">
        <v>0</v>
      </c>
      <c r="H42" s="1090">
        <v>0</v>
      </c>
      <c r="I42" s="1090">
        <v>8</v>
      </c>
      <c r="J42" s="1090">
        <v>2</v>
      </c>
    </row>
    <row r="43" spans="2:10" ht="12.75" customHeight="1">
      <c r="B43" s="1092"/>
      <c r="C43" s="92" t="s">
        <v>1391</v>
      </c>
      <c r="D43" s="1085">
        <f>SUM(E43:H43)</f>
        <v>1</v>
      </c>
      <c r="E43" s="1090">
        <v>0</v>
      </c>
      <c r="F43" s="1090">
        <v>1</v>
      </c>
      <c r="G43" s="1090">
        <v>0</v>
      </c>
      <c r="H43" s="1090">
        <v>0</v>
      </c>
      <c r="I43" s="1090">
        <v>7</v>
      </c>
      <c r="J43" s="1090">
        <v>4</v>
      </c>
    </row>
    <row r="44" spans="2:10" ht="12.75" customHeight="1">
      <c r="B44" s="1092"/>
      <c r="C44" s="92" t="s">
        <v>1393</v>
      </c>
      <c r="D44" s="1085">
        <f>SUM(E44:H44)</f>
        <v>0</v>
      </c>
      <c r="E44" s="1090">
        <v>0</v>
      </c>
      <c r="F44" s="1090">
        <v>0</v>
      </c>
      <c r="G44" s="1090">
        <v>0</v>
      </c>
      <c r="H44" s="1090">
        <v>0</v>
      </c>
      <c r="I44" s="1090">
        <v>5</v>
      </c>
      <c r="J44" s="1090">
        <v>2</v>
      </c>
    </row>
    <row r="45" spans="2:10" ht="12.75" customHeight="1">
      <c r="B45" s="1610" t="s">
        <v>159</v>
      </c>
      <c r="C45" s="1612"/>
      <c r="D45" s="1091">
        <f aca="true" t="shared" si="10" ref="D45:J45">SUM(D46:D47)</f>
        <v>2</v>
      </c>
      <c r="E45" s="1091">
        <f t="shared" si="10"/>
        <v>0</v>
      </c>
      <c r="F45" s="1091">
        <f t="shared" si="10"/>
        <v>2</v>
      </c>
      <c r="G45" s="1091">
        <f t="shared" si="10"/>
        <v>0</v>
      </c>
      <c r="H45" s="1091">
        <f t="shared" si="10"/>
        <v>0</v>
      </c>
      <c r="I45" s="1091">
        <f t="shared" si="10"/>
        <v>47</v>
      </c>
      <c r="J45" s="1091">
        <f t="shared" si="10"/>
        <v>16</v>
      </c>
    </row>
    <row r="46" spans="2:10" ht="12.75" customHeight="1">
      <c r="B46" s="1092"/>
      <c r="C46" s="92" t="s">
        <v>1406</v>
      </c>
      <c r="D46" s="1085">
        <f>SUM(E46:H46)</f>
        <v>1</v>
      </c>
      <c r="E46" s="1090">
        <v>0</v>
      </c>
      <c r="F46" s="1090">
        <v>1</v>
      </c>
      <c r="G46" s="1090">
        <v>0</v>
      </c>
      <c r="H46" s="1090">
        <v>0</v>
      </c>
      <c r="I46" s="1090">
        <v>34</v>
      </c>
      <c r="J46" s="1090">
        <v>10</v>
      </c>
    </row>
    <row r="47" spans="2:10" ht="12.75" customHeight="1">
      <c r="B47" s="1092"/>
      <c r="C47" s="92" t="s">
        <v>1385</v>
      </c>
      <c r="D47" s="1085">
        <f>SUM(E47:H47)</f>
        <v>1</v>
      </c>
      <c r="E47" s="1090">
        <v>0</v>
      </c>
      <c r="F47" s="1090">
        <v>1</v>
      </c>
      <c r="G47" s="1090">
        <v>0</v>
      </c>
      <c r="H47" s="1090">
        <v>0</v>
      </c>
      <c r="I47" s="1090">
        <v>13</v>
      </c>
      <c r="J47" s="1090">
        <v>6</v>
      </c>
    </row>
    <row r="48" spans="2:10" ht="12.75" customHeight="1">
      <c r="B48" s="1610" t="s">
        <v>1128</v>
      </c>
      <c r="C48" s="1611"/>
      <c r="D48" s="1091">
        <f aca="true" t="shared" si="11" ref="D48:J48">SUM(D49:D55)</f>
        <v>7</v>
      </c>
      <c r="E48" s="1091">
        <f t="shared" si="11"/>
        <v>1</v>
      </c>
      <c r="F48" s="1091">
        <f t="shared" si="11"/>
        <v>2</v>
      </c>
      <c r="G48" s="1091">
        <f t="shared" si="11"/>
        <v>4</v>
      </c>
      <c r="H48" s="1091">
        <f t="shared" si="11"/>
        <v>0</v>
      </c>
      <c r="I48" s="1091">
        <f t="shared" si="11"/>
        <v>109</v>
      </c>
      <c r="J48" s="1091">
        <f t="shared" si="11"/>
        <v>33</v>
      </c>
    </row>
    <row r="49" spans="2:10" ht="12.75" customHeight="1">
      <c r="B49" s="1092"/>
      <c r="C49" s="92" t="s">
        <v>1386</v>
      </c>
      <c r="D49" s="1085">
        <f aca="true" t="shared" si="12" ref="D49:D55">SUM(E49:H49)</f>
        <v>7</v>
      </c>
      <c r="E49" s="1090">
        <v>1</v>
      </c>
      <c r="F49" s="1090">
        <v>2</v>
      </c>
      <c r="G49" s="1090">
        <v>4</v>
      </c>
      <c r="H49" s="1090">
        <v>0</v>
      </c>
      <c r="I49" s="1090">
        <v>79</v>
      </c>
      <c r="J49" s="1090">
        <v>23</v>
      </c>
    </row>
    <row r="50" spans="2:10" ht="12.75" customHeight="1">
      <c r="B50" s="1092"/>
      <c r="C50" s="92" t="s">
        <v>1399</v>
      </c>
      <c r="D50" s="1085">
        <f t="shared" si="12"/>
        <v>0</v>
      </c>
      <c r="E50" s="1090">
        <v>0</v>
      </c>
      <c r="F50" s="1090">
        <v>0</v>
      </c>
      <c r="G50" s="1090">
        <v>0</v>
      </c>
      <c r="H50" s="1090">
        <v>0</v>
      </c>
      <c r="I50" s="1090">
        <v>6</v>
      </c>
      <c r="J50" s="1090">
        <v>2</v>
      </c>
    </row>
    <row r="51" spans="2:10" ht="12.75" customHeight="1">
      <c r="B51" s="1092"/>
      <c r="C51" s="92" t="s">
        <v>1401</v>
      </c>
      <c r="D51" s="1085">
        <f t="shared" si="12"/>
        <v>0</v>
      </c>
      <c r="E51" s="1090">
        <v>0</v>
      </c>
      <c r="F51" s="1090">
        <v>0</v>
      </c>
      <c r="G51" s="1090">
        <v>0</v>
      </c>
      <c r="H51" s="1090">
        <v>0</v>
      </c>
      <c r="I51" s="1090">
        <v>4</v>
      </c>
      <c r="J51" s="1090">
        <v>2</v>
      </c>
    </row>
    <row r="52" spans="2:10" ht="12.75" customHeight="1">
      <c r="B52" s="1092"/>
      <c r="C52" s="92" t="s">
        <v>1403</v>
      </c>
      <c r="D52" s="1085">
        <f t="shared" si="12"/>
        <v>0</v>
      </c>
      <c r="E52" s="1090">
        <v>0</v>
      </c>
      <c r="F52" s="1090">
        <v>0</v>
      </c>
      <c r="G52" s="1090">
        <v>0</v>
      </c>
      <c r="H52" s="1090">
        <v>0</v>
      </c>
      <c r="I52" s="1090">
        <v>4</v>
      </c>
      <c r="J52" s="1090">
        <v>2</v>
      </c>
    </row>
    <row r="53" spans="2:10" ht="12.75" customHeight="1">
      <c r="B53" s="1092"/>
      <c r="C53" s="92" t="s">
        <v>1405</v>
      </c>
      <c r="D53" s="1085">
        <f t="shared" si="12"/>
        <v>0</v>
      </c>
      <c r="E53" s="1090">
        <v>0</v>
      </c>
      <c r="F53" s="1090">
        <v>0</v>
      </c>
      <c r="G53" s="1090">
        <v>0</v>
      </c>
      <c r="H53" s="1090">
        <v>0</v>
      </c>
      <c r="I53" s="1090">
        <v>2</v>
      </c>
      <c r="J53" s="1090">
        <v>1</v>
      </c>
    </row>
    <row r="54" spans="2:10" ht="12.75" customHeight="1">
      <c r="B54" s="1092"/>
      <c r="C54" s="92" t="s">
        <v>1407</v>
      </c>
      <c r="D54" s="1085">
        <f t="shared" si="12"/>
        <v>0</v>
      </c>
      <c r="E54" s="1090">
        <v>0</v>
      </c>
      <c r="F54" s="1090">
        <v>0</v>
      </c>
      <c r="G54" s="1090">
        <v>0</v>
      </c>
      <c r="H54" s="1090">
        <v>0</v>
      </c>
      <c r="I54" s="1090">
        <v>6</v>
      </c>
      <c r="J54" s="1090">
        <v>1</v>
      </c>
    </row>
    <row r="55" spans="2:10" ht="12.75" customHeight="1">
      <c r="B55" s="1092"/>
      <c r="C55" s="92" t="s">
        <v>1409</v>
      </c>
      <c r="D55" s="1085">
        <f t="shared" si="12"/>
        <v>0</v>
      </c>
      <c r="E55" s="1090">
        <v>0</v>
      </c>
      <c r="F55" s="1090">
        <v>0</v>
      </c>
      <c r="G55" s="1090">
        <v>0</v>
      </c>
      <c r="H55" s="1090">
        <v>0</v>
      </c>
      <c r="I55" s="1090">
        <v>8</v>
      </c>
      <c r="J55" s="1090">
        <v>2</v>
      </c>
    </row>
    <row r="56" spans="2:10" ht="12.75" customHeight="1">
      <c r="B56" s="1610" t="s">
        <v>162</v>
      </c>
      <c r="C56" s="1611"/>
      <c r="D56" s="1091">
        <f aca="true" t="shared" si="13" ref="D56:J56">SUM(D57:D63)</f>
        <v>6</v>
      </c>
      <c r="E56" s="1091">
        <f t="shared" si="13"/>
        <v>0</v>
      </c>
      <c r="F56" s="1091">
        <f t="shared" si="13"/>
        <v>2</v>
      </c>
      <c r="G56" s="1091">
        <f t="shared" si="13"/>
        <v>3</v>
      </c>
      <c r="H56" s="1091">
        <f t="shared" si="13"/>
        <v>1</v>
      </c>
      <c r="I56" s="1091">
        <f t="shared" si="13"/>
        <v>115</v>
      </c>
      <c r="J56" s="1091">
        <f t="shared" si="13"/>
        <v>46</v>
      </c>
    </row>
    <row r="57" spans="2:10" ht="12.75" customHeight="1">
      <c r="B57" s="1092"/>
      <c r="C57" s="92" t="s">
        <v>1388</v>
      </c>
      <c r="D57" s="1085">
        <f aca="true" t="shared" si="14" ref="D57:D63">SUM(E57:H57)</f>
        <v>4</v>
      </c>
      <c r="E57" s="1090">
        <v>0</v>
      </c>
      <c r="F57" s="1090">
        <v>1</v>
      </c>
      <c r="G57" s="1090">
        <v>3</v>
      </c>
      <c r="H57" s="1090">
        <v>0</v>
      </c>
      <c r="I57" s="1090">
        <v>88</v>
      </c>
      <c r="J57" s="1090">
        <v>29</v>
      </c>
    </row>
    <row r="58" spans="2:10" ht="12.75" customHeight="1">
      <c r="B58" s="1092"/>
      <c r="C58" s="92" t="s">
        <v>1396</v>
      </c>
      <c r="D58" s="1085">
        <f t="shared" si="14"/>
        <v>0</v>
      </c>
      <c r="E58" s="1090">
        <v>0</v>
      </c>
      <c r="F58" s="1090">
        <v>0</v>
      </c>
      <c r="G58" s="1090">
        <v>0</v>
      </c>
      <c r="H58" s="1090">
        <v>0</v>
      </c>
      <c r="I58" s="1090">
        <v>5</v>
      </c>
      <c r="J58" s="1090">
        <v>4</v>
      </c>
    </row>
    <row r="59" spans="2:10" ht="12.75" customHeight="1">
      <c r="B59" s="1092"/>
      <c r="C59" s="92" t="s">
        <v>1397</v>
      </c>
      <c r="D59" s="1085">
        <f t="shared" si="14"/>
        <v>0</v>
      </c>
      <c r="E59" s="1090">
        <v>0</v>
      </c>
      <c r="F59" s="1090">
        <v>0</v>
      </c>
      <c r="G59" s="1090">
        <v>0</v>
      </c>
      <c r="H59" s="1090">
        <v>0</v>
      </c>
      <c r="I59" s="1090">
        <v>5</v>
      </c>
      <c r="J59" s="1090">
        <v>4</v>
      </c>
    </row>
    <row r="60" spans="2:10" ht="12.75" customHeight="1">
      <c r="B60" s="1092"/>
      <c r="C60" s="92" t="s">
        <v>1411</v>
      </c>
      <c r="D60" s="1085">
        <f t="shared" si="14"/>
        <v>1</v>
      </c>
      <c r="E60" s="1090">
        <v>0</v>
      </c>
      <c r="F60" s="1090">
        <v>0</v>
      </c>
      <c r="G60" s="1090">
        <v>0</v>
      </c>
      <c r="H60" s="1090">
        <v>1</v>
      </c>
      <c r="I60" s="1090">
        <v>8</v>
      </c>
      <c r="J60" s="1090">
        <v>4</v>
      </c>
    </row>
    <row r="61" spans="2:10" ht="12.75" customHeight="1">
      <c r="B61" s="1092"/>
      <c r="C61" s="92" t="s">
        <v>1413</v>
      </c>
      <c r="D61" s="1085">
        <f t="shared" si="14"/>
        <v>1</v>
      </c>
      <c r="E61" s="1090">
        <v>0</v>
      </c>
      <c r="F61" s="1090">
        <v>1</v>
      </c>
      <c r="G61" s="1090">
        <v>0</v>
      </c>
      <c r="H61" s="1090">
        <v>0</v>
      </c>
      <c r="I61" s="1090">
        <v>3</v>
      </c>
      <c r="J61" s="1090">
        <v>2</v>
      </c>
    </row>
    <row r="62" spans="2:10" ht="12">
      <c r="B62" s="1092"/>
      <c r="C62" s="92" t="s">
        <v>1415</v>
      </c>
      <c r="D62" s="1085">
        <f t="shared" si="14"/>
        <v>0</v>
      </c>
      <c r="E62" s="1090">
        <v>0</v>
      </c>
      <c r="F62" s="1090">
        <v>0</v>
      </c>
      <c r="G62" s="1090">
        <v>0</v>
      </c>
      <c r="H62" s="1090">
        <v>0</v>
      </c>
      <c r="I62" s="1090">
        <v>3</v>
      </c>
      <c r="J62" s="1090">
        <v>2</v>
      </c>
    </row>
    <row r="63" spans="2:10" ht="12.75" customHeight="1">
      <c r="B63" s="1093"/>
      <c r="C63" s="99" t="s">
        <v>1417</v>
      </c>
      <c r="D63" s="1094">
        <f t="shared" si="14"/>
        <v>0</v>
      </c>
      <c r="E63" s="1095">
        <v>0</v>
      </c>
      <c r="F63" s="1095">
        <v>0</v>
      </c>
      <c r="G63" s="1095">
        <v>0</v>
      </c>
      <c r="H63" s="1095">
        <v>0</v>
      </c>
      <c r="I63" s="1095">
        <v>3</v>
      </c>
      <c r="J63" s="1095">
        <v>1</v>
      </c>
    </row>
    <row r="64" ht="12">
      <c r="B64" s="1012" t="s">
        <v>1129</v>
      </c>
    </row>
  </sheetData>
  <mergeCells count="17">
    <mergeCell ref="B11:C11"/>
    <mergeCell ref="B6:C6"/>
    <mergeCell ref="J3:J4"/>
    <mergeCell ref="B8:C8"/>
    <mergeCell ref="B9:C9"/>
    <mergeCell ref="B3:C4"/>
    <mergeCell ref="B5:C5"/>
    <mergeCell ref="D3:H3"/>
    <mergeCell ref="I3:I4"/>
    <mergeCell ref="B17:C17"/>
    <mergeCell ref="B23:C23"/>
    <mergeCell ref="B28:C28"/>
    <mergeCell ref="B37:C37"/>
    <mergeCell ref="B40:C40"/>
    <mergeCell ref="B45:C45"/>
    <mergeCell ref="B48:C48"/>
    <mergeCell ref="B56:C56"/>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B2:M71"/>
  <sheetViews>
    <sheetView workbookViewId="0" topLeftCell="A1">
      <selection activeCell="A1" sqref="A1"/>
    </sheetView>
  </sheetViews>
  <sheetFormatPr defaultColWidth="9.00390625" defaultRowHeight="13.5"/>
  <cols>
    <col min="1" max="1" width="2.625" style="711" customWidth="1"/>
    <col min="2" max="2" width="4.375" style="711" customWidth="1"/>
    <col min="3" max="3" width="3.125" style="711" customWidth="1"/>
    <col min="4" max="4" width="22.50390625" style="711" customWidth="1"/>
    <col min="5" max="13" width="8.125" style="711" customWidth="1"/>
    <col min="14" max="16384" width="9.00390625" style="711" customWidth="1"/>
  </cols>
  <sheetData>
    <row r="2" ht="14.25">
      <c r="B2" s="1096" t="s">
        <v>1183</v>
      </c>
    </row>
    <row r="3" spans="3:13" ht="12.75" thickBot="1">
      <c r="C3" s="1097"/>
      <c r="D3" s="758"/>
      <c r="E3" s="758"/>
      <c r="F3" s="758"/>
      <c r="G3" s="758"/>
      <c r="H3" s="758"/>
      <c r="I3" s="758"/>
      <c r="J3" s="758"/>
      <c r="K3" s="758"/>
      <c r="L3" s="758"/>
      <c r="M3" s="932" t="s">
        <v>1146</v>
      </c>
    </row>
    <row r="4" spans="2:13" s="1012" customFormat="1" ht="15" customHeight="1" thickTop="1">
      <c r="B4" s="1630" t="s">
        <v>1147</v>
      </c>
      <c r="C4" s="1631"/>
      <c r="D4" s="1632"/>
      <c r="E4" s="1625" t="s">
        <v>1148</v>
      </c>
      <c r="F4" s="1633"/>
      <c r="G4" s="1634"/>
      <c r="H4" s="1625" t="s">
        <v>1149</v>
      </c>
      <c r="I4" s="1633"/>
      <c r="J4" s="1634"/>
      <c r="K4" s="1625" t="s">
        <v>1150</v>
      </c>
      <c r="L4" s="1626"/>
      <c r="M4" s="1627"/>
    </row>
    <row r="5" spans="2:13" s="1012" customFormat="1" ht="15" customHeight="1">
      <c r="B5" s="1461" t="s">
        <v>1151</v>
      </c>
      <c r="C5" s="1635"/>
      <c r="D5" s="1636"/>
      <c r="E5" s="1020" t="s">
        <v>1152</v>
      </c>
      <c r="F5" s="1020" t="s">
        <v>1131</v>
      </c>
      <c r="G5" s="1020" t="s">
        <v>1132</v>
      </c>
      <c r="H5" s="1020" t="s">
        <v>1133</v>
      </c>
      <c r="I5" s="1020" t="s">
        <v>1131</v>
      </c>
      <c r="J5" s="1020" t="s">
        <v>1132</v>
      </c>
      <c r="K5" s="1020" t="s">
        <v>1133</v>
      </c>
      <c r="L5" s="1020" t="s">
        <v>1131</v>
      </c>
      <c r="M5" s="1020" t="s">
        <v>1132</v>
      </c>
    </row>
    <row r="6" spans="2:13" s="1012" customFormat="1" ht="7.5" customHeight="1">
      <c r="B6" s="1098"/>
      <c r="C6" s="1099"/>
      <c r="D6" s="977"/>
      <c r="E6" s="744"/>
      <c r="F6" s="1099"/>
      <c r="G6" s="1099"/>
      <c r="H6" s="1099"/>
      <c r="I6" s="1099"/>
      <c r="J6" s="1099"/>
      <c r="K6" s="1099"/>
      <c r="L6" s="1099"/>
      <c r="M6" s="1100"/>
    </row>
    <row r="7" spans="2:13" s="1012" customFormat="1" ht="15" customHeight="1">
      <c r="B7" s="1637" t="s">
        <v>1153</v>
      </c>
      <c r="C7" s="1638"/>
      <c r="D7" s="1639"/>
      <c r="E7" s="1014">
        <f>H7+K7</f>
        <v>188122</v>
      </c>
      <c r="F7" s="1014">
        <f>I7+L7</f>
        <v>228197</v>
      </c>
      <c r="G7" s="1014">
        <f>J7+M7</f>
        <v>127966</v>
      </c>
      <c r="H7" s="1014">
        <v>144115</v>
      </c>
      <c r="I7" s="1014">
        <v>173572</v>
      </c>
      <c r="J7" s="1014">
        <v>99766</v>
      </c>
      <c r="K7" s="1014">
        <v>44007</v>
      </c>
      <c r="L7" s="1014">
        <v>54625</v>
      </c>
      <c r="M7" s="1102">
        <v>28200</v>
      </c>
    </row>
    <row r="8" spans="2:13" s="1012" customFormat="1" ht="15" customHeight="1">
      <c r="B8" s="1089"/>
      <c r="C8" s="744"/>
      <c r="D8" s="1103" t="s">
        <v>1154</v>
      </c>
      <c r="E8" s="1014">
        <f>H8+K8</f>
        <v>200998</v>
      </c>
      <c r="F8" s="1014">
        <v>244512</v>
      </c>
      <c r="G8" s="1014">
        <f>J8+M8</f>
        <v>135133</v>
      </c>
      <c r="H8" s="1014">
        <v>151871</v>
      </c>
      <c r="I8" s="1014">
        <v>184681</v>
      </c>
      <c r="J8" s="1014">
        <v>103720</v>
      </c>
      <c r="K8" s="1014">
        <v>49127</v>
      </c>
      <c r="L8" s="1014">
        <v>61329</v>
      </c>
      <c r="M8" s="1102">
        <v>31413</v>
      </c>
    </row>
    <row r="9" spans="2:13" s="1012" customFormat="1" ht="15" customHeight="1">
      <c r="B9" s="1089"/>
      <c r="C9" s="744"/>
      <c r="D9" s="1103"/>
      <c r="E9" s="1014"/>
      <c r="F9" s="1014"/>
      <c r="G9" s="1014"/>
      <c r="H9" s="1014"/>
      <c r="I9" s="1014"/>
      <c r="J9" s="1014"/>
      <c r="K9" s="1014"/>
      <c r="L9" s="1014"/>
      <c r="M9" s="1102"/>
    </row>
    <row r="10" spans="2:13" s="1041" customFormat="1" ht="15" customHeight="1">
      <c r="B10" s="1104"/>
      <c r="C10" s="1105"/>
      <c r="D10" s="1106" t="s">
        <v>1155</v>
      </c>
      <c r="E10" s="1104">
        <f>SUM(E12:E23)/12</f>
        <v>210440.33333333334</v>
      </c>
      <c r="F10" s="1107">
        <f>SUM(F12:F23)/12</f>
        <v>259130.08333333334</v>
      </c>
      <c r="G10" s="1107">
        <f>SUM(G12:G23)/12</f>
        <v>140695.66666666666</v>
      </c>
      <c r="H10" s="1107">
        <f>SUM(H12:H23)/12-1</f>
        <v>160294.5</v>
      </c>
      <c r="I10" s="1107">
        <f>SUM(I12:I23)/12</f>
        <v>196447.41666666666</v>
      </c>
      <c r="J10" s="1107">
        <f>SUM(J12:J23)/12</f>
        <v>108431.5</v>
      </c>
      <c r="K10" s="1107">
        <f>SUM(K12:K23)/12</f>
        <v>50144.833333333336</v>
      </c>
      <c r="L10" s="1107">
        <f>SUM(L12:L23)/12</f>
        <v>62682.666666666664</v>
      </c>
      <c r="M10" s="1036">
        <f>SUM(M12:M23)/12</f>
        <v>32264.166666666668</v>
      </c>
    </row>
    <row r="11" spans="2:13" s="1012" customFormat="1" ht="15" customHeight="1">
      <c r="B11" s="1089"/>
      <c r="C11" s="1108"/>
      <c r="D11" s="1109"/>
      <c r="E11" s="1014"/>
      <c r="F11" s="1014"/>
      <c r="G11" s="1014"/>
      <c r="H11" s="96"/>
      <c r="I11" s="96"/>
      <c r="J11" s="96"/>
      <c r="K11" s="96"/>
      <c r="L11" s="96"/>
      <c r="M11" s="88"/>
    </row>
    <row r="12" spans="2:13" s="1012" customFormat="1" ht="15" customHeight="1">
      <c r="B12" s="1089"/>
      <c r="C12" s="744"/>
      <c r="D12" s="1102" t="s">
        <v>1156</v>
      </c>
      <c r="E12" s="1014">
        <f aca="true" t="shared" si="0" ref="E12:E23">H12+K12</f>
        <v>162037</v>
      </c>
      <c r="F12" s="1014">
        <f aca="true" t="shared" si="1" ref="F12:F23">I12+L12</f>
        <v>200981</v>
      </c>
      <c r="G12" s="1014">
        <f aca="true" t="shared" si="2" ref="G12:G23">J12+M12</f>
        <v>106279</v>
      </c>
      <c r="H12" s="96">
        <v>154023</v>
      </c>
      <c r="I12" s="96">
        <v>189689</v>
      </c>
      <c r="J12" s="96">
        <v>102959</v>
      </c>
      <c r="K12" s="96">
        <v>8014</v>
      </c>
      <c r="L12" s="96">
        <v>11292</v>
      </c>
      <c r="M12" s="88">
        <v>3320</v>
      </c>
    </row>
    <row r="13" spans="2:13" s="1012" customFormat="1" ht="15" customHeight="1">
      <c r="B13" s="1089"/>
      <c r="C13" s="744"/>
      <c r="D13" s="1110" t="s">
        <v>1157</v>
      </c>
      <c r="E13" s="1014">
        <f t="shared" si="0"/>
        <v>156612</v>
      </c>
      <c r="F13" s="1014">
        <f t="shared" si="1"/>
        <v>191424</v>
      </c>
      <c r="G13" s="1014">
        <f t="shared" si="2"/>
        <v>106315</v>
      </c>
      <c r="H13" s="96">
        <v>156282</v>
      </c>
      <c r="I13" s="96">
        <v>190960</v>
      </c>
      <c r="J13" s="96">
        <v>106180</v>
      </c>
      <c r="K13" s="96">
        <v>330</v>
      </c>
      <c r="L13" s="96">
        <v>464</v>
      </c>
      <c r="M13" s="88">
        <v>135</v>
      </c>
    </row>
    <row r="14" spans="2:13" s="1012" customFormat="1" ht="15" customHeight="1">
      <c r="B14" s="1089"/>
      <c r="C14" s="744"/>
      <c r="D14" s="1110" t="s">
        <v>1134</v>
      </c>
      <c r="E14" s="1014">
        <f t="shared" si="0"/>
        <v>179910</v>
      </c>
      <c r="F14" s="1014">
        <f t="shared" si="1"/>
        <v>220035</v>
      </c>
      <c r="G14" s="1014">
        <f t="shared" si="2"/>
        <v>121803</v>
      </c>
      <c r="H14" s="96">
        <v>154783</v>
      </c>
      <c r="I14" s="96">
        <v>189165</v>
      </c>
      <c r="J14" s="96">
        <v>104993</v>
      </c>
      <c r="K14" s="96">
        <v>25127</v>
      </c>
      <c r="L14" s="96">
        <v>30870</v>
      </c>
      <c r="M14" s="88">
        <v>16810</v>
      </c>
    </row>
    <row r="15" spans="2:13" s="1012" customFormat="1" ht="15" customHeight="1">
      <c r="B15" s="1089"/>
      <c r="C15" s="744"/>
      <c r="D15" s="1110" t="s">
        <v>1135</v>
      </c>
      <c r="E15" s="1014">
        <f t="shared" si="0"/>
        <v>159724</v>
      </c>
      <c r="F15" s="1014">
        <f t="shared" si="1"/>
        <v>195717</v>
      </c>
      <c r="G15" s="1014">
        <f t="shared" si="2"/>
        <v>107200</v>
      </c>
      <c r="H15" s="96">
        <v>156476</v>
      </c>
      <c r="I15" s="96">
        <v>191121</v>
      </c>
      <c r="J15" s="96">
        <v>105919</v>
      </c>
      <c r="K15" s="96">
        <v>3248</v>
      </c>
      <c r="L15" s="96">
        <v>4596</v>
      </c>
      <c r="M15" s="88">
        <v>1281</v>
      </c>
    </row>
    <row r="16" spans="2:13" s="1012" customFormat="1" ht="15" customHeight="1">
      <c r="B16" s="1089"/>
      <c r="C16" s="744"/>
      <c r="D16" s="1110" t="s">
        <v>1136</v>
      </c>
      <c r="E16" s="1014">
        <f t="shared" si="0"/>
        <v>161922</v>
      </c>
      <c r="F16" s="1014">
        <f t="shared" si="1"/>
        <v>198105</v>
      </c>
      <c r="G16" s="1014">
        <f t="shared" si="2"/>
        <v>108838</v>
      </c>
      <c r="H16" s="96">
        <v>157905</v>
      </c>
      <c r="I16" s="96">
        <v>192693</v>
      </c>
      <c r="J16" s="96">
        <v>106869</v>
      </c>
      <c r="K16" s="96">
        <v>4017</v>
      </c>
      <c r="L16" s="96">
        <v>5412</v>
      </c>
      <c r="M16" s="88">
        <v>1969</v>
      </c>
    </row>
    <row r="17" spans="2:13" s="1012" customFormat="1" ht="15" customHeight="1">
      <c r="B17" s="1089"/>
      <c r="C17" s="744"/>
      <c r="D17" s="1110" t="s">
        <v>1137</v>
      </c>
      <c r="E17" s="1014">
        <f t="shared" si="0"/>
        <v>278361</v>
      </c>
      <c r="F17" s="1014">
        <f t="shared" si="1"/>
        <v>345556</v>
      </c>
      <c r="G17" s="1014">
        <f t="shared" si="2"/>
        <v>181257</v>
      </c>
      <c r="H17" s="96">
        <v>162602</v>
      </c>
      <c r="I17" s="96">
        <v>198523</v>
      </c>
      <c r="J17" s="96">
        <v>110693</v>
      </c>
      <c r="K17" s="96">
        <v>115759</v>
      </c>
      <c r="L17" s="96">
        <v>147033</v>
      </c>
      <c r="M17" s="88">
        <v>70564</v>
      </c>
    </row>
    <row r="18" spans="2:13" s="1012" customFormat="1" ht="15" customHeight="1">
      <c r="B18" s="1089"/>
      <c r="C18" s="744"/>
      <c r="D18" s="1110" t="s">
        <v>1138</v>
      </c>
      <c r="E18" s="1014">
        <f t="shared" si="0"/>
        <v>244756</v>
      </c>
      <c r="F18" s="1014">
        <f t="shared" si="1"/>
        <v>298587</v>
      </c>
      <c r="G18" s="1014">
        <f t="shared" si="2"/>
        <v>168069</v>
      </c>
      <c r="H18" s="96">
        <v>162907</v>
      </c>
      <c r="I18" s="96">
        <v>199588</v>
      </c>
      <c r="J18" s="96">
        <v>110652</v>
      </c>
      <c r="K18" s="96">
        <v>81849</v>
      </c>
      <c r="L18" s="96">
        <v>98999</v>
      </c>
      <c r="M18" s="88">
        <v>57417</v>
      </c>
    </row>
    <row r="19" spans="2:13" s="1012" customFormat="1" ht="15" customHeight="1">
      <c r="B19" s="1089"/>
      <c r="C19" s="744"/>
      <c r="D19" s="1110" t="s">
        <v>1139</v>
      </c>
      <c r="E19" s="1014">
        <f t="shared" si="0"/>
        <v>224126</v>
      </c>
      <c r="F19" s="1014">
        <f t="shared" si="1"/>
        <v>280395</v>
      </c>
      <c r="G19" s="1014">
        <f t="shared" si="2"/>
        <v>144227</v>
      </c>
      <c r="H19" s="96">
        <v>161807</v>
      </c>
      <c r="I19" s="96">
        <v>199074</v>
      </c>
      <c r="J19" s="96">
        <v>108890</v>
      </c>
      <c r="K19" s="96">
        <v>62319</v>
      </c>
      <c r="L19" s="96">
        <v>81321</v>
      </c>
      <c r="M19" s="88">
        <v>35337</v>
      </c>
    </row>
    <row r="20" spans="2:13" s="1012" customFormat="1" ht="15" customHeight="1">
      <c r="B20" s="1089"/>
      <c r="C20" s="744"/>
      <c r="D20" s="1110" t="s">
        <v>1140</v>
      </c>
      <c r="E20" s="1014">
        <f t="shared" si="0"/>
        <v>164923</v>
      </c>
      <c r="F20" s="1014">
        <f t="shared" si="1"/>
        <v>202444</v>
      </c>
      <c r="G20" s="1014">
        <f t="shared" si="2"/>
        <v>111748</v>
      </c>
      <c r="H20" s="96">
        <v>163568</v>
      </c>
      <c r="I20" s="96">
        <v>201089</v>
      </c>
      <c r="J20" s="96">
        <v>110394</v>
      </c>
      <c r="K20" s="96">
        <v>1355</v>
      </c>
      <c r="L20" s="96">
        <v>1355</v>
      </c>
      <c r="M20" s="88">
        <v>1354</v>
      </c>
    </row>
    <row r="21" spans="2:13" s="1012" customFormat="1" ht="15" customHeight="1">
      <c r="B21" s="1089"/>
      <c r="C21" s="744"/>
      <c r="D21" s="1110" t="s">
        <v>1158</v>
      </c>
      <c r="E21" s="1014">
        <f t="shared" si="0"/>
        <v>164938</v>
      </c>
      <c r="F21" s="1014">
        <f t="shared" si="1"/>
        <v>202898</v>
      </c>
      <c r="G21" s="1014">
        <f t="shared" si="2"/>
        <v>110974</v>
      </c>
      <c r="H21" s="96">
        <v>163745</v>
      </c>
      <c r="I21" s="96">
        <v>201349</v>
      </c>
      <c r="J21" s="96">
        <v>110288</v>
      </c>
      <c r="K21" s="96">
        <v>1193</v>
      </c>
      <c r="L21" s="96">
        <v>1549</v>
      </c>
      <c r="M21" s="88">
        <v>686</v>
      </c>
    </row>
    <row r="22" spans="2:13" s="1012" customFormat="1" ht="15" customHeight="1">
      <c r="B22" s="1089"/>
      <c r="C22" s="744"/>
      <c r="D22" s="1110" t="s">
        <v>1159</v>
      </c>
      <c r="E22" s="1014">
        <f t="shared" si="0"/>
        <v>166861</v>
      </c>
      <c r="F22" s="1014">
        <f t="shared" si="1"/>
        <v>205019</v>
      </c>
      <c r="G22" s="1014">
        <f t="shared" si="2"/>
        <v>112448</v>
      </c>
      <c r="H22" s="96">
        <v>163787</v>
      </c>
      <c r="I22" s="96">
        <v>200857</v>
      </c>
      <c r="J22" s="96">
        <v>110924</v>
      </c>
      <c r="K22" s="96">
        <v>3074</v>
      </c>
      <c r="L22" s="96">
        <v>4162</v>
      </c>
      <c r="M22" s="88">
        <v>1524</v>
      </c>
    </row>
    <row r="23" spans="2:13" s="1012" customFormat="1" ht="15" customHeight="1">
      <c r="B23" s="1089"/>
      <c r="C23" s="744"/>
      <c r="D23" s="1110" t="s">
        <v>1160</v>
      </c>
      <c r="E23" s="1014">
        <f t="shared" si="0"/>
        <v>461114</v>
      </c>
      <c r="F23" s="1014">
        <f t="shared" si="1"/>
        <v>568400</v>
      </c>
      <c r="G23" s="1014">
        <f t="shared" si="2"/>
        <v>309190</v>
      </c>
      <c r="H23" s="96">
        <v>165661</v>
      </c>
      <c r="I23" s="96">
        <v>203261</v>
      </c>
      <c r="J23" s="96">
        <v>112417</v>
      </c>
      <c r="K23" s="96">
        <v>295453</v>
      </c>
      <c r="L23" s="96">
        <v>365139</v>
      </c>
      <c r="M23" s="88">
        <v>196773</v>
      </c>
    </row>
    <row r="24" spans="2:13" s="1012" customFormat="1" ht="15" customHeight="1">
      <c r="B24" s="1089"/>
      <c r="C24" s="744"/>
      <c r="D24" s="1110"/>
      <c r="E24" s="1014"/>
      <c r="F24" s="1014"/>
      <c r="G24" s="1014"/>
      <c r="H24" s="96"/>
      <c r="I24" s="96"/>
      <c r="J24" s="96"/>
      <c r="K24" s="96"/>
      <c r="L24" s="96"/>
      <c r="M24" s="88"/>
    </row>
    <row r="25" spans="2:13" s="1012" customFormat="1" ht="15" customHeight="1">
      <c r="B25" s="1642" t="s">
        <v>1161</v>
      </c>
      <c r="C25" s="1628" t="s">
        <v>839</v>
      </c>
      <c r="D25" s="1629"/>
      <c r="E25" s="1014">
        <f aca="true" t="shared" si="3" ref="E25:E35">H25+K25</f>
        <v>200181</v>
      </c>
      <c r="F25" s="1014">
        <f aca="true" t="shared" si="4" ref="F25:F35">I25+L25</f>
        <v>219974</v>
      </c>
      <c r="G25" s="1014">
        <f aca="true" t="shared" si="5" ref="G25:G35">J25+M25</f>
        <v>107344</v>
      </c>
      <c r="H25" s="96">
        <v>171788</v>
      </c>
      <c r="I25" s="96">
        <v>187690</v>
      </c>
      <c r="J25" s="96">
        <v>97166</v>
      </c>
      <c r="K25" s="96">
        <v>28393</v>
      </c>
      <c r="L25" s="96">
        <v>32284</v>
      </c>
      <c r="M25" s="88">
        <v>10178</v>
      </c>
    </row>
    <row r="26" spans="2:13" s="1012" customFormat="1" ht="15" customHeight="1">
      <c r="B26" s="1642"/>
      <c r="C26" s="1628" t="s">
        <v>1141</v>
      </c>
      <c r="D26" s="1629"/>
      <c r="E26" s="1014">
        <f t="shared" si="3"/>
        <v>165981</v>
      </c>
      <c r="F26" s="1014">
        <f t="shared" si="4"/>
        <v>180766</v>
      </c>
      <c r="G26" s="1014">
        <f t="shared" si="5"/>
        <v>111003</v>
      </c>
      <c r="H26" s="96">
        <v>145400</v>
      </c>
      <c r="I26" s="96">
        <v>157811</v>
      </c>
      <c r="J26" s="96">
        <v>98915</v>
      </c>
      <c r="K26" s="96">
        <v>20581</v>
      </c>
      <c r="L26" s="96">
        <v>22955</v>
      </c>
      <c r="M26" s="88">
        <v>12088</v>
      </c>
    </row>
    <row r="27" spans="2:13" s="1012" customFormat="1" ht="15" customHeight="1">
      <c r="B27" s="1642"/>
      <c r="C27" s="1628" t="s">
        <v>1142</v>
      </c>
      <c r="D27" s="1629"/>
      <c r="E27" s="1014">
        <f t="shared" si="3"/>
        <v>164272</v>
      </c>
      <c r="F27" s="1014">
        <f t="shared" si="4"/>
        <v>222551</v>
      </c>
      <c r="G27" s="1014">
        <f t="shared" si="5"/>
        <v>111676</v>
      </c>
      <c r="H27" s="96">
        <v>129493</v>
      </c>
      <c r="I27" s="96">
        <v>173873</v>
      </c>
      <c r="J27" s="96">
        <v>89383</v>
      </c>
      <c r="K27" s="96">
        <v>34779</v>
      </c>
      <c r="L27" s="96">
        <v>48678</v>
      </c>
      <c r="M27" s="88">
        <v>22293</v>
      </c>
    </row>
    <row r="28" spans="2:13" s="1012" customFormat="1" ht="15" customHeight="1">
      <c r="B28" s="1642"/>
      <c r="C28" s="1112"/>
      <c r="D28" s="1113" t="s">
        <v>1162</v>
      </c>
      <c r="E28" s="1014">
        <f t="shared" si="3"/>
        <v>128874</v>
      </c>
      <c r="F28" s="1014">
        <f t="shared" si="4"/>
        <v>209560</v>
      </c>
      <c r="G28" s="1014">
        <f t="shared" si="5"/>
        <v>92125</v>
      </c>
      <c r="H28" s="96">
        <v>104455</v>
      </c>
      <c r="I28" s="96">
        <v>164704</v>
      </c>
      <c r="J28" s="96">
        <v>76976</v>
      </c>
      <c r="K28" s="96">
        <v>24419</v>
      </c>
      <c r="L28" s="96">
        <v>44856</v>
      </c>
      <c r="M28" s="88">
        <v>15149</v>
      </c>
    </row>
    <row r="29" spans="2:13" s="1012" customFormat="1" ht="15" customHeight="1">
      <c r="B29" s="1642"/>
      <c r="C29" s="1112"/>
      <c r="D29" s="1113" t="s">
        <v>1163</v>
      </c>
      <c r="E29" s="1014">
        <f t="shared" si="3"/>
        <v>137197</v>
      </c>
      <c r="F29" s="1014">
        <f t="shared" si="4"/>
        <v>199740</v>
      </c>
      <c r="G29" s="1014">
        <f t="shared" si="5"/>
        <v>109221</v>
      </c>
      <c r="H29" s="96">
        <v>113275</v>
      </c>
      <c r="I29" s="96">
        <v>167342</v>
      </c>
      <c r="J29" s="96">
        <v>89014</v>
      </c>
      <c r="K29" s="96">
        <v>23922</v>
      </c>
      <c r="L29" s="96">
        <v>32398</v>
      </c>
      <c r="M29" s="88">
        <v>20207</v>
      </c>
    </row>
    <row r="30" spans="2:13" s="1012" customFormat="1" ht="15" customHeight="1">
      <c r="B30" s="1642"/>
      <c r="C30" s="1112"/>
      <c r="D30" s="1113" t="s">
        <v>1164</v>
      </c>
      <c r="E30" s="1014">
        <f t="shared" si="3"/>
        <v>164450</v>
      </c>
      <c r="F30" s="1014">
        <f t="shared" si="4"/>
        <v>190616</v>
      </c>
      <c r="G30" s="1014">
        <f t="shared" si="5"/>
        <v>118912</v>
      </c>
      <c r="H30" s="96">
        <v>136297</v>
      </c>
      <c r="I30" s="96">
        <v>157995</v>
      </c>
      <c r="J30" s="96">
        <v>98481</v>
      </c>
      <c r="K30" s="96">
        <v>28153</v>
      </c>
      <c r="L30" s="96">
        <v>32621</v>
      </c>
      <c r="M30" s="88">
        <v>20431</v>
      </c>
    </row>
    <row r="31" spans="2:13" s="1012" customFormat="1" ht="15" customHeight="1">
      <c r="B31" s="1642"/>
      <c r="C31" s="1112"/>
      <c r="D31" s="1113" t="s">
        <v>1165</v>
      </c>
      <c r="E31" s="1014">
        <f t="shared" si="3"/>
        <v>221186</v>
      </c>
      <c r="F31" s="1014">
        <f t="shared" si="4"/>
        <v>240880</v>
      </c>
      <c r="G31" s="1014">
        <f t="shared" si="5"/>
        <v>127428</v>
      </c>
      <c r="H31" s="96">
        <v>169749</v>
      </c>
      <c r="I31" s="96">
        <v>184462</v>
      </c>
      <c r="J31" s="96">
        <v>99307</v>
      </c>
      <c r="K31" s="96">
        <v>51437</v>
      </c>
      <c r="L31" s="96">
        <v>56418</v>
      </c>
      <c r="M31" s="88">
        <v>28121</v>
      </c>
    </row>
    <row r="32" spans="2:13" s="1012" customFormat="1" ht="15" customHeight="1">
      <c r="B32" s="1642"/>
      <c r="C32" s="1112"/>
      <c r="D32" s="1113" t="s">
        <v>876</v>
      </c>
      <c r="E32" s="1014">
        <f t="shared" si="3"/>
        <v>235312</v>
      </c>
      <c r="F32" s="1014">
        <f t="shared" si="4"/>
        <v>249443</v>
      </c>
      <c r="G32" s="1014">
        <f t="shared" si="5"/>
        <v>122251</v>
      </c>
      <c r="H32" s="96">
        <v>182326</v>
      </c>
      <c r="I32" s="96">
        <v>192230</v>
      </c>
      <c r="J32" s="96">
        <v>102556</v>
      </c>
      <c r="K32" s="96">
        <v>52986</v>
      </c>
      <c r="L32" s="96">
        <v>57213</v>
      </c>
      <c r="M32" s="88">
        <v>19695</v>
      </c>
    </row>
    <row r="33" spans="2:13" s="1012" customFormat="1" ht="15" customHeight="1">
      <c r="B33" s="1642"/>
      <c r="C33" s="1112"/>
      <c r="D33" s="1113" t="s">
        <v>1166</v>
      </c>
      <c r="E33" s="1014">
        <f t="shared" si="3"/>
        <v>205125</v>
      </c>
      <c r="F33" s="1014">
        <f t="shared" si="4"/>
        <v>228618</v>
      </c>
      <c r="G33" s="1014">
        <f t="shared" si="5"/>
        <v>130016</v>
      </c>
      <c r="H33" s="96">
        <v>158663</v>
      </c>
      <c r="I33" s="96">
        <v>176876</v>
      </c>
      <c r="J33" s="96">
        <v>100092</v>
      </c>
      <c r="K33" s="96">
        <v>46462</v>
      </c>
      <c r="L33" s="96">
        <v>51742</v>
      </c>
      <c r="M33" s="88">
        <v>29924</v>
      </c>
    </row>
    <row r="34" spans="2:13" s="1012" customFormat="1" ht="15" customHeight="1">
      <c r="B34" s="1642"/>
      <c r="C34" s="1112"/>
      <c r="D34" s="1113" t="s">
        <v>1167</v>
      </c>
      <c r="E34" s="1014">
        <f t="shared" si="3"/>
        <v>155662</v>
      </c>
      <c r="F34" s="1014">
        <f t="shared" si="4"/>
        <v>215867</v>
      </c>
      <c r="G34" s="1014">
        <f t="shared" si="5"/>
        <v>119627</v>
      </c>
      <c r="H34" s="96">
        <v>120480</v>
      </c>
      <c r="I34" s="96">
        <v>167339</v>
      </c>
      <c r="J34" s="96">
        <v>92556</v>
      </c>
      <c r="K34" s="96">
        <v>35182</v>
      </c>
      <c r="L34" s="96">
        <v>48528</v>
      </c>
      <c r="M34" s="88">
        <v>27071</v>
      </c>
    </row>
    <row r="35" spans="2:13" s="1012" customFormat="1" ht="15" customHeight="1">
      <c r="B35" s="1642"/>
      <c r="C35" s="1112"/>
      <c r="D35" s="1113" t="s">
        <v>1168</v>
      </c>
      <c r="E35" s="1014">
        <f t="shared" si="3"/>
        <v>172877</v>
      </c>
      <c r="F35" s="1014">
        <f t="shared" si="4"/>
        <v>227825</v>
      </c>
      <c r="G35" s="1014">
        <f t="shared" si="5"/>
        <v>109881</v>
      </c>
      <c r="H35" s="96">
        <v>136633</v>
      </c>
      <c r="I35" s="96">
        <v>177333</v>
      </c>
      <c r="J35" s="96">
        <v>89878</v>
      </c>
      <c r="K35" s="96">
        <v>36244</v>
      </c>
      <c r="L35" s="96">
        <v>50492</v>
      </c>
      <c r="M35" s="88">
        <v>20003</v>
      </c>
    </row>
    <row r="36" spans="2:13" s="1012" customFormat="1" ht="15" customHeight="1">
      <c r="B36" s="1642"/>
      <c r="C36" s="1628" t="s">
        <v>1169</v>
      </c>
      <c r="D36" s="1629"/>
      <c r="E36" s="1014">
        <v>185739</v>
      </c>
      <c r="F36" s="1014">
        <f aca="true" t="shared" si="6" ref="F36:F44">I36+L36</f>
        <v>227627</v>
      </c>
      <c r="G36" s="1014">
        <f>J36+M36-1</f>
        <v>123113</v>
      </c>
      <c r="H36" s="96">
        <v>142169</v>
      </c>
      <c r="I36" s="96">
        <v>171838</v>
      </c>
      <c r="J36" s="96">
        <v>97677</v>
      </c>
      <c r="K36" s="96">
        <v>43569</v>
      </c>
      <c r="L36" s="96">
        <v>55789</v>
      </c>
      <c r="M36" s="88">
        <v>25437</v>
      </c>
    </row>
    <row r="37" spans="2:13" s="1012" customFormat="1" ht="15" customHeight="1">
      <c r="B37" s="1642"/>
      <c r="C37" s="1628" t="s">
        <v>1143</v>
      </c>
      <c r="D37" s="1629"/>
      <c r="E37" s="1014">
        <f aca="true" t="shared" si="7" ref="E37:E44">H37+K37</f>
        <v>300346</v>
      </c>
      <c r="F37" s="1014">
        <f t="shared" si="6"/>
        <v>363005</v>
      </c>
      <c r="G37" s="1014">
        <f aca="true" t="shared" si="8" ref="G37:G44">J37+M37</f>
        <v>210164</v>
      </c>
      <c r="H37" s="96">
        <v>203794</v>
      </c>
      <c r="I37" s="96">
        <v>244041</v>
      </c>
      <c r="J37" s="96">
        <v>146343</v>
      </c>
      <c r="K37" s="96">
        <v>96552</v>
      </c>
      <c r="L37" s="96">
        <v>118964</v>
      </c>
      <c r="M37" s="88">
        <v>63821</v>
      </c>
    </row>
    <row r="38" spans="2:13" s="1012" customFormat="1" ht="15" customHeight="1">
      <c r="B38" s="1642"/>
      <c r="C38" s="1628" t="s">
        <v>1144</v>
      </c>
      <c r="D38" s="1629"/>
      <c r="E38" s="1014">
        <f t="shared" si="7"/>
        <v>265722</v>
      </c>
      <c r="F38" s="1014">
        <f t="shared" si="6"/>
        <v>277870</v>
      </c>
      <c r="G38" s="1014">
        <f t="shared" si="8"/>
        <v>157285</v>
      </c>
      <c r="H38" s="96">
        <v>198805</v>
      </c>
      <c r="I38" s="96">
        <v>207443</v>
      </c>
      <c r="J38" s="96">
        <v>121039</v>
      </c>
      <c r="K38" s="96">
        <v>66917</v>
      </c>
      <c r="L38" s="96">
        <v>70427</v>
      </c>
      <c r="M38" s="88">
        <v>36246</v>
      </c>
    </row>
    <row r="39" spans="2:13" s="1012" customFormat="1" ht="15" customHeight="1">
      <c r="B39" s="1642"/>
      <c r="C39" s="1628" t="s">
        <v>1170</v>
      </c>
      <c r="D39" s="1629"/>
      <c r="E39" s="1014">
        <f t="shared" si="7"/>
        <v>319346</v>
      </c>
      <c r="F39" s="1014">
        <f t="shared" si="6"/>
        <v>338182</v>
      </c>
      <c r="G39" s="1014">
        <f t="shared" si="8"/>
        <v>212118</v>
      </c>
      <c r="H39" s="1014">
        <v>227429</v>
      </c>
      <c r="I39" s="1014">
        <v>240423</v>
      </c>
      <c r="J39" s="1014">
        <v>153406</v>
      </c>
      <c r="K39" s="1014">
        <v>91917</v>
      </c>
      <c r="L39" s="1014">
        <v>97759</v>
      </c>
      <c r="M39" s="1102">
        <v>58712</v>
      </c>
    </row>
    <row r="40" spans="2:13" s="1012" customFormat="1" ht="15" customHeight="1">
      <c r="B40" s="1642"/>
      <c r="C40" s="1628" t="s">
        <v>1145</v>
      </c>
      <c r="D40" s="1629"/>
      <c r="E40" s="1014">
        <f t="shared" si="7"/>
        <v>291460</v>
      </c>
      <c r="F40" s="1014">
        <f t="shared" si="6"/>
        <v>348958</v>
      </c>
      <c r="G40" s="1014">
        <f t="shared" si="8"/>
        <v>216801</v>
      </c>
      <c r="H40" s="96">
        <v>210166</v>
      </c>
      <c r="I40" s="96">
        <v>251565</v>
      </c>
      <c r="J40" s="96">
        <v>156505</v>
      </c>
      <c r="K40" s="96">
        <v>81294</v>
      </c>
      <c r="L40" s="96">
        <v>97393</v>
      </c>
      <c r="M40" s="88">
        <v>60296</v>
      </c>
    </row>
    <row r="41" spans="2:13" s="1012" customFormat="1" ht="15" customHeight="1">
      <c r="B41" s="1642"/>
      <c r="C41" s="1112"/>
      <c r="D41" s="1113" t="s">
        <v>1171</v>
      </c>
      <c r="E41" s="1014">
        <f t="shared" si="7"/>
        <v>130669</v>
      </c>
      <c r="F41" s="1014">
        <f t="shared" si="6"/>
        <v>171768</v>
      </c>
      <c r="G41" s="1014">
        <f t="shared" si="8"/>
        <v>109219</v>
      </c>
      <c r="H41" s="96">
        <v>115735</v>
      </c>
      <c r="I41" s="96">
        <v>150838</v>
      </c>
      <c r="J41" s="96">
        <v>97345</v>
      </c>
      <c r="K41" s="96">
        <v>14934</v>
      </c>
      <c r="L41" s="96">
        <v>20930</v>
      </c>
      <c r="M41" s="88">
        <v>11874</v>
      </c>
    </row>
    <row r="42" spans="2:13" s="1012" customFormat="1" ht="15" customHeight="1">
      <c r="B42" s="1642"/>
      <c r="C42" s="1112"/>
      <c r="D42" s="1113" t="s">
        <v>1172</v>
      </c>
      <c r="E42" s="1014">
        <f t="shared" si="7"/>
        <v>315657</v>
      </c>
      <c r="F42" s="1014">
        <f t="shared" si="6"/>
        <v>481967</v>
      </c>
      <c r="G42" s="1014">
        <f t="shared" si="8"/>
        <v>245093</v>
      </c>
      <c r="H42" s="96">
        <v>232304</v>
      </c>
      <c r="I42" s="96">
        <v>361763</v>
      </c>
      <c r="J42" s="96">
        <v>177404</v>
      </c>
      <c r="K42" s="96">
        <v>83353</v>
      </c>
      <c r="L42" s="96">
        <v>120204</v>
      </c>
      <c r="M42" s="88">
        <v>67689</v>
      </c>
    </row>
    <row r="43" spans="2:13" s="1012" customFormat="1" ht="15" customHeight="1">
      <c r="B43" s="1642"/>
      <c r="C43" s="1112"/>
      <c r="D43" s="1113" t="s">
        <v>1173</v>
      </c>
      <c r="E43" s="1014">
        <f t="shared" si="7"/>
        <v>388749</v>
      </c>
      <c r="F43" s="1014">
        <f t="shared" si="6"/>
        <v>423475</v>
      </c>
      <c r="G43" s="1014">
        <f t="shared" si="8"/>
        <v>286819</v>
      </c>
      <c r="H43" s="96">
        <v>270915</v>
      </c>
      <c r="I43" s="96">
        <v>295197</v>
      </c>
      <c r="J43" s="96">
        <v>200626</v>
      </c>
      <c r="K43" s="96">
        <v>117834</v>
      </c>
      <c r="L43" s="96">
        <v>128278</v>
      </c>
      <c r="M43" s="88">
        <v>86193</v>
      </c>
    </row>
    <row r="44" spans="2:13" s="1012" customFormat="1" ht="15" customHeight="1">
      <c r="B44" s="1642"/>
      <c r="C44" s="1112"/>
      <c r="D44" s="1113" t="s">
        <v>1174</v>
      </c>
      <c r="E44" s="1014">
        <f t="shared" si="7"/>
        <v>231372</v>
      </c>
      <c r="F44" s="1014">
        <f t="shared" si="6"/>
        <v>260968</v>
      </c>
      <c r="G44" s="1014">
        <f t="shared" si="8"/>
        <v>176160</v>
      </c>
      <c r="H44" s="96">
        <v>166602</v>
      </c>
      <c r="I44" s="96">
        <v>189880</v>
      </c>
      <c r="J44" s="96">
        <v>123144</v>
      </c>
      <c r="K44" s="96">
        <v>64770</v>
      </c>
      <c r="L44" s="96">
        <v>71088</v>
      </c>
      <c r="M44" s="88">
        <v>53016</v>
      </c>
    </row>
    <row r="45" spans="2:13" s="1012" customFormat="1" ht="15" customHeight="1">
      <c r="B45" s="1111"/>
      <c r="C45" s="1112"/>
      <c r="D45" s="1113"/>
      <c r="E45" s="1014"/>
      <c r="F45" s="1014"/>
      <c r="G45" s="1014"/>
      <c r="H45" s="96"/>
      <c r="I45" s="96"/>
      <c r="J45" s="96"/>
      <c r="K45" s="96"/>
      <c r="L45" s="96"/>
      <c r="M45" s="88"/>
    </row>
    <row r="46" spans="2:13" ht="15" customHeight="1">
      <c r="B46" s="1642" t="s">
        <v>1175</v>
      </c>
      <c r="C46" s="1628" t="s">
        <v>839</v>
      </c>
      <c r="D46" s="1629"/>
      <c r="E46" s="1014">
        <f aca="true" t="shared" si="9" ref="E46:E56">H46+K46</f>
        <v>189540</v>
      </c>
      <c r="F46" s="1014">
        <f aca="true" t="shared" si="10" ref="F46:F56">I46+L46</f>
        <v>207183</v>
      </c>
      <c r="G46" s="1014">
        <f aca="true" t="shared" si="11" ref="G46:G56">J46+M46</f>
        <v>93654</v>
      </c>
      <c r="H46" s="758">
        <v>165098</v>
      </c>
      <c r="I46" s="758">
        <v>179266</v>
      </c>
      <c r="J46" s="758">
        <v>88469</v>
      </c>
      <c r="K46" s="758">
        <v>24442</v>
      </c>
      <c r="L46" s="758">
        <v>27917</v>
      </c>
      <c r="M46" s="723">
        <v>5185</v>
      </c>
    </row>
    <row r="47" spans="2:13" ht="15" customHeight="1">
      <c r="B47" s="1642"/>
      <c r="C47" s="1640" t="s">
        <v>841</v>
      </c>
      <c r="D47" s="1641"/>
      <c r="E47" s="1014">
        <f t="shared" si="9"/>
        <v>149722</v>
      </c>
      <c r="F47" s="1014">
        <f t="shared" si="10"/>
        <v>163729</v>
      </c>
      <c r="G47" s="1014">
        <f t="shared" si="11"/>
        <v>94017</v>
      </c>
      <c r="H47" s="758">
        <v>136557</v>
      </c>
      <c r="I47" s="758">
        <v>148241</v>
      </c>
      <c r="J47" s="758">
        <v>89565</v>
      </c>
      <c r="K47" s="758">
        <v>13165</v>
      </c>
      <c r="L47" s="758">
        <v>15488</v>
      </c>
      <c r="M47" s="723">
        <v>4452</v>
      </c>
    </row>
    <row r="48" spans="2:13" ht="15" customHeight="1">
      <c r="B48" s="1642"/>
      <c r="C48" s="1640" t="s">
        <v>838</v>
      </c>
      <c r="D48" s="1641"/>
      <c r="E48" s="1014">
        <f t="shared" si="9"/>
        <v>148047</v>
      </c>
      <c r="F48" s="1014">
        <f t="shared" si="10"/>
        <v>199563</v>
      </c>
      <c r="G48" s="1014">
        <f t="shared" si="11"/>
        <v>108564</v>
      </c>
      <c r="H48" s="758">
        <v>118458</v>
      </c>
      <c r="I48" s="758">
        <v>158353</v>
      </c>
      <c r="J48" s="758">
        <v>87332</v>
      </c>
      <c r="K48" s="758">
        <v>29589</v>
      </c>
      <c r="L48" s="758">
        <v>41210</v>
      </c>
      <c r="M48" s="723">
        <v>21232</v>
      </c>
    </row>
    <row r="49" spans="2:13" ht="15" customHeight="1">
      <c r="B49" s="1642"/>
      <c r="C49" s="758"/>
      <c r="D49" s="1113" t="s">
        <v>1176</v>
      </c>
      <c r="E49" s="1014">
        <f t="shared" si="9"/>
        <v>111624</v>
      </c>
      <c r="F49" s="1014">
        <f t="shared" si="10"/>
        <v>182028</v>
      </c>
      <c r="G49" s="1014">
        <f t="shared" si="11"/>
        <v>88573</v>
      </c>
      <c r="H49" s="758">
        <v>92663</v>
      </c>
      <c r="I49" s="758">
        <v>146991</v>
      </c>
      <c r="J49" s="758">
        <v>74875</v>
      </c>
      <c r="K49" s="758">
        <v>18961</v>
      </c>
      <c r="L49" s="758">
        <v>35037</v>
      </c>
      <c r="M49" s="723">
        <v>13698</v>
      </c>
    </row>
    <row r="50" spans="2:13" ht="15" customHeight="1">
      <c r="B50" s="1642"/>
      <c r="C50" s="758"/>
      <c r="D50" s="1113" t="s">
        <v>1177</v>
      </c>
      <c r="E50" s="1014">
        <f t="shared" si="9"/>
        <v>123917</v>
      </c>
      <c r="F50" s="1014">
        <f t="shared" si="10"/>
        <v>171197</v>
      </c>
      <c r="G50" s="1014">
        <f t="shared" si="11"/>
        <v>107830</v>
      </c>
      <c r="H50" s="758">
        <v>103179</v>
      </c>
      <c r="I50" s="758">
        <v>147350</v>
      </c>
      <c r="J50" s="758">
        <v>88111</v>
      </c>
      <c r="K50" s="758">
        <v>20738</v>
      </c>
      <c r="L50" s="758">
        <v>23847</v>
      </c>
      <c r="M50" s="723">
        <v>19719</v>
      </c>
    </row>
    <row r="51" spans="2:13" ht="15" customHeight="1">
      <c r="B51" s="1642"/>
      <c r="C51" s="758"/>
      <c r="D51" s="1113" t="s">
        <v>1178</v>
      </c>
      <c r="E51" s="1014">
        <f t="shared" si="9"/>
        <v>151868</v>
      </c>
      <c r="F51" s="1014">
        <f t="shared" si="10"/>
        <v>179281</v>
      </c>
      <c r="G51" s="1014">
        <f t="shared" si="11"/>
        <v>112802</v>
      </c>
      <c r="H51" s="758">
        <v>126657</v>
      </c>
      <c r="I51" s="758">
        <v>149619</v>
      </c>
      <c r="J51" s="758">
        <v>93879</v>
      </c>
      <c r="K51" s="758">
        <v>25211</v>
      </c>
      <c r="L51" s="758">
        <v>29662</v>
      </c>
      <c r="M51" s="723">
        <v>18923</v>
      </c>
    </row>
    <row r="52" spans="2:13" ht="15" customHeight="1">
      <c r="B52" s="1642"/>
      <c r="C52" s="758"/>
      <c r="D52" s="1113" t="s">
        <v>1179</v>
      </c>
      <c r="E52" s="1014">
        <f t="shared" si="9"/>
        <v>217847</v>
      </c>
      <c r="F52" s="1014">
        <f t="shared" si="10"/>
        <v>233052</v>
      </c>
      <c r="G52" s="1014">
        <f t="shared" si="11"/>
        <v>120354</v>
      </c>
      <c r="H52" s="758">
        <v>169077</v>
      </c>
      <c r="I52" s="758">
        <v>180673</v>
      </c>
      <c r="J52" s="758">
        <v>94207</v>
      </c>
      <c r="K52" s="758">
        <v>48770</v>
      </c>
      <c r="L52" s="758">
        <v>52379</v>
      </c>
      <c r="M52" s="723">
        <v>26147</v>
      </c>
    </row>
    <row r="53" spans="2:13" ht="15" customHeight="1">
      <c r="B53" s="1642"/>
      <c r="C53" s="758"/>
      <c r="D53" s="1113" t="s">
        <v>876</v>
      </c>
      <c r="E53" s="1014">
        <f t="shared" si="9"/>
        <v>228875</v>
      </c>
      <c r="F53" s="1014">
        <f t="shared" si="10"/>
        <v>238816</v>
      </c>
      <c r="G53" s="1014">
        <f t="shared" si="11"/>
        <v>123371</v>
      </c>
      <c r="H53" s="758">
        <v>178763</v>
      </c>
      <c r="I53" s="758">
        <v>185787</v>
      </c>
      <c r="J53" s="758">
        <v>104030</v>
      </c>
      <c r="K53" s="758">
        <v>50112</v>
      </c>
      <c r="L53" s="758">
        <v>53029</v>
      </c>
      <c r="M53" s="723">
        <v>19341</v>
      </c>
    </row>
    <row r="54" spans="2:13" ht="15" customHeight="1">
      <c r="B54" s="1642"/>
      <c r="C54" s="758"/>
      <c r="D54" s="1113" t="s">
        <v>1166</v>
      </c>
      <c r="E54" s="1014">
        <f t="shared" si="9"/>
        <v>191451</v>
      </c>
      <c r="F54" s="1014">
        <f t="shared" si="10"/>
        <v>212217</v>
      </c>
      <c r="G54" s="1014">
        <f t="shared" si="11"/>
        <v>130203</v>
      </c>
      <c r="H54" s="758">
        <v>150674</v>
      </c>
      <c r="I54" s="758">
        <v>167678</v>
      </c>
      <c r="J54" s="758">
        <v>100311</v>
      </c>
      <c r="K54" s="758">
        <v>40777</v>
      </c>
      <c r="L54" s="758">
        <v>44539</v>
      </c>
      <c r="M54" s="723">
        <v>29892</v>
      </c>
    </row>
    <row r="55" spans="2:13" ht="15" customHeight="1">
      <c r="B55" s="1642"/>
      <c r="C55" s="758"/>
      <c r="D55" s="1113" t="s">
        <v>1167</v>
      </c>
      <c r="E55" s="1014">
        <f t="shared" si="9"/>
        <v>137393</v>
      </c>
      <c r="F55" s="1014">
        <f t="shared" si="10"/>
        <v>188043</v>
      </c>
      <c r="G55" s="1014">
        <f t="shared" si="11"/>
        <v>117345</v>
      </c>
      <c r="H55" s="758">
        <v>107386</v>
      </c>
      <c r="I55" s="758">
        <v>148809</v>
      </c>
      <c r="J55" s="758">
        <v>91100</v>
      </c>
      <c r="K55" s="758">
        <v>30007</v>
      </c>
      <c r="L55" s="758">
        <v>39234</v>
      </c>
      <c r="M55" s="723">
        <v>26245</v>
      </c>
    </row>
    <row r="56" spans="2:13" ht="15" customHeight="1">
      <c r="B56" s="1642"/>
      <c r="C56" s="758"/>
      <c r="D56" s="1113" t="s">
        <v>1168</v>
      </c>
      <c r="E56" s="1014">
        <f t="shared" si="9"/>
        <v>155667</v>
      </c>
      <c r="F56" s="1014">
        <f t="shared" si="10"/>
        <v>207702</v>
      </c>
      <c r="G56" s="1014">
        <f t="shared" si="11"/>
        <v>105613</v>
      </c>
      <c r="H56" s="758">
        <v>125408</v>
      </c>
      <c r="I56" s="758">
        <v>165288</v>
      </c>
      <c r="J56" s="758">
        <v>86961</v>
      </c>
      <c r="K56" s="758">
        <v>30259</v>
      </c>
      <c r="L56" s="758">
        <v>42414</v>
      </c>
      <c r="M56" s="723">
        <v>18652</v>
      </c>
    </row>
    <row r="57" spans="2:13" ht="15" customHeight="1">
      <c r="B57" s="1114"/>
      <c r="C57" s="758"/>
      <c r="D57" s="1113"/>
      <c r="E57" s="1014"/>
      <c r="F57" s="1014"/>
      <c r="G57" s="1014"/>
      <c r="H57" s="758"/>
      <c r="I57" s="758"/>
      <c r="J57" s="758"/>
      <c r="K57" s="758"/>
      <c r="L57" s="758"/>
      <c r="M57" s="723"/>
    </row>
    <row r="58" spans="2:13" ht="15" customHeight="1">
      <c r="B58" s="1642" t="s">
        <v>1180</v>
      </c>
      <c r="C58" s="1628" t="s">
        <v>839</v>
      </c>
      <c r="D58" s="1629"/>
      <c r="E58" s="1014">
        <f aca="true" t="shared" si="12" ref="E58:G60">H58+K58</f>
        <v>240939</v>
      </c>
      <c r="F58" s="1014">
        <f t="shared" si="12"/>
        <v>276993</v>
      </c>
      <c r="G58" s="1014">
        <f t="shared" si="12"/>
        <v>137885</v>
      </c>
      <c r="H58" s="758">
        <v>196553</v>
      </c>
      <c r="I58" s="758">
        <v>223765</v>
      </c>
      <c r="J58" s="758">
        <v>116706</v>
      </c>
      <c r="K58" s="758">
        <v>44386</v>
      </c>
      <c r="L58" s="758">
        <v>53228</v>
      </c>
      <c r="M58" s="723">
        <v>21179</v>
      </c>
    </row>
    <row r="59" spans="2:13" ht="15" customHeight="1">
      <c r="B59" s="1642"/>
      <c r="C59" s="1640" t="s">
        <v>841</v>
      </c>
      <c r="D59" s="1641"/>
      <c r="E59" s="1014">
        <f t="shared" si="12"/>
        <v>199544</v>
      </c>
      <c r="F59" s="1014">
        <f t="shared" si="12"/>
        <v>217248</v>
      </c>
      <c r="G59" s="1014">
        <f t="shared" si="12"/>
        <v>141416</v>
      </c>
      <c r="H59" s="758">
        <v>163267</v>
      </c>
      <c r="I59" s="758">
        <v>178008</v>
      </c>
      <c r="J59" s="758">
        <v>114803</v>
      </c>
      <c r="K59" s="758">
        <v>36277</v>
      </c>
      <c r="L59" s="758">
        <v>39240</v>
      </c>
      <c r="M59" s="723">
        <v>26613</v>
      </c>
    </row>
    <row r="60" spans="2:13" ht="15" customHeight="1">
      <c r="B60" s="1642"/>
      <c r="C60" s="1640" t="s">
        <v>838</v>
      </c>
      <c r="D60" s="1641"/>
      <c r="E60" s="1014">
        <f t="shared" si="12"/>
        <v>228124</v>
      </c>
      <c r="F60" s="1014">
        <f t="shared" si="12"/>
        <v>268494</v>
      </c>
      <c r="G60" s="1014">
        <f t="shared" si="12"/>
        <v>135232</v>
      </c>
      <c r="H60" s="758">
        <v>172714</v>
      </c>
      <c r="I60" s="758">
        <v>202168</v>
      </c>
      <c r="J60" s="758">
        <v>104831</v>
      </c>
      <c r="K60" s="758">
        <v>55410</v>
      </c>
      <c r="L60" s="758">
        <v>66326</v>
      </c>
      <c r="M60" s="723">
        <v>30401</v>
      </c>
    </row>
    <row r="61" spans="2:13" ht="15" customHeight="1">
      <c r="B61" s="1642"/>
      <c r="C61" s="758"/>
      <c r="D61" s="1113" t="s">
        <v>1176</v>
      </c>
      <c r="E61" s="1014">
        <f>H61+K61+1</f>
        <v>215437</v>
      </c>
      <c r="F61" s="1014">
        <f aca="true" t="shared" si="13" ref="F61:G68">I61+L61</f>
        <v>262282</v>
      </c>
      <c r="G61" s="1014">
        <f t="shared" si="13"/>
        <v>129866</v>
      </c>
      <c r="H61" s="758">
        <v>163513</v>
      </c>
      <c r="I61" s="758">
        <v>198395</v>
      </c>
      <c r="J61" s="758">
        <v>99386</v>
      </c>
      <c r="K61" s="758">
        <v>51923</v>
      </c>
      <c r="L61" s="758">
        <v>63887</v>
      </c>
      <c r="M61" s="723">
        <v>30480</v>
      </c>
    </row>
    <row r="62" spans="2:13" ht="15" customHeight="1">
      <c r="B62" s="1642"/>
      <c r="C62" s="758"/>
      <c r="D62" s="1113" t="s">
        <v>1177</v>
      </c>
      <c r="E62" s="1014">
        <f aca="true" t="shared" si="14" ref="E62:E68">H62+K62</f>
        <v>207874</v>
      </c>
      <c r="F62" s="1014">
        <f t="shared" si="13"/>
        <v>263509</v>
      </c>
      <c r="G62" s="1014">
        <f t="shared" si="13"/>
        <v>123202</v>
      </c>
      <c r="H62" s="758">
        <v>166878</v>
      </c>
      <c r="I62" s="758">
        <v>211981</v>
      </c>
      <c r="J62" s="758">
        <v>98058</v>
      </c>
      <c r="K62" s="758">
        <v>40996</v>
      </c>
      <c r="L62" s="758">
        <v>51528</v>
      </c>
      <c r="M62" s="723">
        <v>25144</v>
      </c>
    </row>
    <row r="63" spans="2:13" ht="15" customHeight="1">
      <c r="B63" s="1642"/>
      <c r="C63" s="758"/>
      <c r="D63" s="1113" t="s">
        <v>1178</v>
      </c>
      <c r="E63" s="1014">
        <f t="shared" si="14"/>
        <v>192113</v>
      </c>
      <c r="F63" s="1014">
        <f t="shared" si="13"/>
        <v>209658</v>
      </c>
      <c r="G63" s="1014">
        <f t="shared" si="13"/>
        <v>140213</v>
      </c>
      <c r="H63" s="758">
        <v>157447</v>
      </c>
      <c r="I63" s="758">
        <v>171844</v>
      </c>
      <c r="J63" s="758">
        <v>114459</v>
      </c>
      <c r="K63" s="758">
        <v>34666</v>
      </c>
      <c r="L63" s="758">
        <v>37814</v>
      </c>
      <c r="M63" s="723">
        <v>25754</v>
      </c>
    </row>
    <row r="64" spans="2:13" ht="15" customHeight="1">
      <c r="B64" s="1642"/>
      <c r="C64" s="758"/>
      <c r="D64" s="1113" t="s">
        <v>1179</v>
      </c>
      <c r="E64" s="1014">
        <f t="shared" si="14"/>
        <v>231681</v>
      </c>
      <c r="F64" s="1014">
        <f t="shared" si="13"/>
        <v>270907</v>
      </c>
      <c r="G64" s="1014">
        <f t="shared" si="13"/>
        <v>137621</v>
      </c>
      <c r="H64" s="758">
        <v>171834</v>
      </c>
      <c r="I64" s="758">
        <v>198905</v>
      </c>
      <c r="J64" s="758">
        <v>106574</v>
      </c>
      <c r="K64" s="758">
        <v>59847</v>
      </c>
      <c r="L64" s="758">
        <v>72002</v>
      </c>
      <c r="M64" s="723">
        <v>31047</v>
      </c>
    </row>
    <row r="65" spans="2:13" ht="15" customHeight="1">
      <c r="B65" s="1642"/>
      <c r="C65" s="758"/>
      <c r="D65" s="1113" t="s">
        <v>876</v>
      </c>
      <c r="E65" s="1014">
        <f t="shared" si="14"/>
        <v>273682</v>
      </c>
      <c r="F65" s="1014">
        <f t="shared" si="13"/>
        <v>327609</v>
      </c>
      <c r="G65" s="1014">
        <f t="shared" si="13"/>
        <v>120084</v>
      </c>
      <c r="H65" s="758">
        <v>204092</v>
      </c>
      <c r="I65" s="758">
        <v>240165</v>
      </c>
      <c r="J65" s="758">
        <v>99643</v>
      </c>
      <c r="K65" s="758">
        <v>69590</v>
      </c>
      <c r="L65" s="758">
        <v>87444</v>
      </c>
      <c r="M65" s="723">
        <v>20441</v>
      </c>
    </row>
    <row r="66" spans="2:13" ht="15" customHeight="1">
      <c r="B66" s="1642"/>
      <c r="C66" s="758"/>
      <c r="D66" s="1113" t="s">
        <v>1166</v>
      </c>
      <c r="E66" s="1014">
        <f t="shared" si="14"/>
        <v>254763</v>
      </c>
      <c r="F66" s="1014">
        <f t="shared" si="13"/>
        <v>283086</v>
      </c>
      <c r="G66" s="1014">
        <f t="shared" si="13"/>
        <v>129385</v>
      </c>
      <c r="H66" s="758">
        <v>187474</v>
      </c>
      <c r="I66" s="758">
        <v>207211</v>
      </c>
      <c r="J66" s="758">
        <v>99713</v>
      </c>
      <c r="K66" s="758">
        <v>67289</v>
      </c>
      <c r="L66" s="758">
        <v>75875</v>
      </c>
      <c r="M66" s="723">
        <v>29672</v>
      </c>
    </row>
    <row r="67" spans="2:13" ht="15" customHeight="1">
      <c r="B67" s="1642"/>
      <c r="C67" s="758"/>
      <c r="D67" s="1113" t="s">
        <v>1167</v>
      </c>
      <c r="E67" s="1014">
        <f t="shared" si="14"/>
        <v>221089</v>
      </c>
      <c r="F67" s="1014">
        <f t="shared" si="13"/>
        <v>256940</v>
      </c>
      <c r="G67" s="1014">
        <f t="shared" si="13"/>
        <v>138914</v>
      </c>
      <c r="H67" s="758">
        <v>166825</v>
      </c>
      <c r="I67" s="758">
        <v>194023</v>
      </c>
      <c r="J67" s="758">
        <v>104698</v>
      </c>
      <c r="K67" s="758">
        <v>54264</v>
      </c>
      <c r="L67" s="758">
        <v>62917</v>
      </c>
      <c r="M67" s="723">
        <v>34216</v>
      </c>
    </row>
    <row r="68" spans="2:13" ht="15" customHeight="1">
      <c r="B68" s="1642"/>
      <c r="C68" s="758"/>
      <c r="D68" s="1113" t="s">
        <v>1168</v>
      </c>
      <c r="E68" s="1014">
        <f t="shared" si="14"/>
        <v>239775</v>
      </c>
      <c r="F68" s="1014">
        <f t="shared" si="13"/>
        <v>282214</v>
      </c>
      <c r="G68" s="1014">
        <f t="shared" si="13"/>
        <v>138518</v>
      </c>
      <c r="H68" s="758">
        <v>180273</v>
      </c>
      <c r="I68" s="758">
        <v>209957</v>
      </c>
      <c r="J68" s="758">
        <v>109430</v>
      </c>
      <c r="K68" s="758">
        <v>59502</v>
      </c>
      <c r="L68" s="758">
        <v>72257</v>
      </c>
      <c r="M68" s="723">
        <v>29088</v>
      </c>
    </row>
    <row r="69" spans="2:13" ht="15" customHeight="1">
      <c r="B69" s="736"/>
      <c r="C69" s="737"/>
      <c r="D69" s="1115"/>
      <c r="E69" s="758"/>
      <c r="F69" s="758"/>
      <c r="G69" s="758"/>
      <c r="H69" s="758"/>
      <c r="I69" s="758"/>
      <c r="J69" s="758"/>
      <c r="K69" s="758"/>
      <c r="L69" s="758"/>
      <c r="M69" s="723"/>
    </row>
    <row r="70" spans="3:13" ht="15" customHeight="1">
      <c r="C70" s="758" t="s">
        <v>1181</v>
      </c>
      <c r="D70" s="719"/>
      <c r="E70" s="1116"/>
      <c r="F70" s="1116"/>
      <c r="G70" s="1116"/>
      <c r="H70" s="1116"/>
      <c r="I70" s="1116"/>
      <c r="J70" s="1116"/>
      <c r="K70" s="1116"/>
      <c r="L70" s="1116"/>
      <c r="M70" s="1116"/>
    </row>
    <row r="71" spans="3:13" ht="15" customHeight="1">
      <c r="C71" s="758" t="s">
        <v>1182</v>
      </c>
      <c r="D71" s="719"/>
      <c r="E71" s="719"/>
      <c r="F71" s="719"/>
      <c r="G71" s="719"/>
      <c r="H71" s="719"/>
      <c r="I71" s="719"/>
      <c r="J71" s="719"/>
      <c r="K71" s="719"/>
      <c r="L71" s="719"/>
      <c r="M71" s="719"/>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mergeCells count="23">
    <mergeCell ref="B25:B44"/>
    <mergeCell ref="C46:D46"/>
    <mergeCell ref="B46:B56"/>
    <mergeCell ref="C47:D47"/>
    <mergeCell ref="C48:D48"/>
    <mergeCell ref="C36:D36"/>
    <mergeCell ref="C37:D37"/>
    <mergeCell ref="C38:D38"/>
    <mergeCell ref="C39:D39"/>
    <mergeCell ref="C59:D59"/>
    <mergeCell ref="C60:D60"/>
    <mergeCell ref="C58:D58"/>
    <mergeCell ref="B58:B68"/>
    <mergeCell ref="K4:M4"/>
    <mergeCell ref="C40:D40"/>
    <mergeCell ref="B4:D4"/>
    <mergeCell ref="E4:G4"/>
    <mergeCell ref="H4:J4"/>
    <mergeCell ref="B5:D5"/>
    <mergeCell ref="B7:D7"/>
    <mergeCell ref="C26:D26"/>
    <mergeCell ref="C27:D27"/>
    <mergeCell ref="C25:D25"/>
  </mergeCells>
  <printOptions/>
  <pageMargins left="0.75" right="0.75" top="1" bottom="1" header="0.512" footer="0.512"/>
  <pageSetup orientation="portrait" paperSize="9"/>
  <drawing r:id="rId1"/>
</worksheet>
</file>

<file path=xl/worksheets/sheet32.xml><?xml version="1.0" encoding="utf-8"?>
<worksheet xmlns="http://schemas.openxmlformats.org/spreadsheetml/2006/main" xmlns:r="http://schemas.openxmlformats.org/officeDocument/2006/relationships">
  <dimension ref="A2:AE54"/>
  <sheetViews>
    <sheetView workbookViewId="0" topLeftCell="A1">
      <selection activeCell="A1" sqref="A1"/>
    </sheetView>
  </sheetViews>
  <sheetFormatPr defaultColWidth="9.00390625" defaultRowHeight="13.5"/>
  <cols>
    <col min="1" max="1" width="2.625" style="711" customWidth="1"/>
    <col min="2" max="2" width="3.625" style="711" customWidth="1"/>
    <col min="3" max="3" width="25.625" style="711" customWidth="1"/>
    <col min="4" max="4" width="6.25390625" style="711" customWidth="1"/>
    <col min="5" max="24" width="5.625" style="711" customWidth="1"/>
    <col min="25" max="25" width="7.375" style="711" customWidth="1"/>
    <col min="26" max="26" width="10.625" style="711" customWidth="1"/>
    <col min="27" max="27" width="16.50390625" style="711" customWidth="1"/>
    <col min="28" max="28" width="10.125" style="711" customWidth="1"/>
    <col min="29" max="29" width="12.75390625" style="711" customWidth="1"/>
    <col min="30" max="30" width="7.625" style="711" customWidth="1"/>
    <col min="31" max="31" width="10.125" style="711" customWidth="1"/>
    <col min="32" max="16384" width="9.00390625" style="711" customWidth="1"/>
  </cols>
  <sheetData>
    <row r="1" ht="15" customHeight="1"/>
    <row r="2" spans="2:4" ht="15" customHeight="1">
      <c r="B2" s="1096" t="s">
        <v>1269</v>
      </c>
      <c r="D2" s="1096"/>
    </row>
    <row r="3" spans="2:31" ht="15" customHeight="1" thickBot="1">
      <c r="B3" s="1117"/>
      <c r="C3" s="758"/>
      <c r="D3" s="758"/>
      <c r="E3" s="758"/>
      <c r="F3" s="758"/>
      <c r="G3" s="758"/>
      <c r="H3" s="758"/>
      <c r="I3" s="758"/>
      <c r="J3" s="758"/>
      <c r="K3" s="758"/>
      <c r="L3" s="758"/>
      <c r="M3" s="758"/>
      <c r="N3" s="758"/>
      <c r="O3" s="758"/>
      <c r="P3" s="758"/>
      <c r="Q3" s="758"/>
      <c r="R3" s="758"/>
      <c r="S3" s="758"/>
      <c r="T3" s="758"/>
      <c r="U3" s="758"/>
      <c r="V3" s="758"/>
      <c r="W3" s="758"/>
      <c r="X3" s="758"/>
      <c r="Y3" s="758"/>
      <c r="Z3" s="758"/>
      <c r="AB3" s="1118"/>
      <c r="AC3" s="1118"/>
      <c r="AE3" s="694" t="s">
        <v>1214</v>
      </c>
    </row>
    <row r="4" spans="1:31" ht="13.5" customHeight="1" thickTop="1">
      <c r="A4" s="723"/>
      <c r="B4" s="1630" t="s">
        <v>1184</v>
      </c>
      <c r="C4" s="1644"/>
      <c r="D4" s="1625" t="s">
        <v>1215</v>
      </c>
      <c r="E4" s="1633"/>
      <c r="F4" s="1633"/>
      <c r="G4" s="1633"/>
      <c r="H4" s="1633"/>
      <c r="I4" s="1633"/>
      <c r="J4" s="1633"/>
      <c r="K4" s="1633"/>
      <c r="L4" s="1633"/>
      <c r="M4" s="1633"/>
      <c r="N4" s="1633"/>
      <c r="O4" s="1633"/>
      <c r="P4" s="1633"/>
      <c r="Q4" s="1633"/>
      <c r="R4" s="1633"/>
      <c r="S4" s="1633"/>
      <c r="T4" s="1633"/>
      <c r="U4" s="1633"/>
      <c r="V4" s="1633"/>
      <c r="W4" s="1633"/>
      <c r="X4" s="1634"/>
      <c r="Y4" s="1119" t="s">
        <v>1185</v>
      </c>
      <c r="Z4" s="1120"/>
      <c r="AA4" s="1647" t="s">
        <v>1216</v>
      </c>
      <c r="AB4" s="1648"/>
      <c r="AC4" s="1649" t="s">
        <v>1217</v>
      </c>
      <c r="AD4" s="1650"/>
      <c r="AE4" s="1651"/>
    </row>
    <row r="5" spans="1:31" ht="13.5" customHeight="1">
      <c r="A5" s="723"/>
      <c r="B5" s="1465"/>
      <c r="C5" s="1645"/>
      <c r="D5" s="1455" t="s">
        <v>1557</v>
      </c>
      <c r="E5" s="1455" t="s">
        <v>1218</v>
      </c>
      <c r="F5" s="1455" t="s">
        <v>1219</v>
      </c>
      <c r="G5" s="1455" t="s">
        <v>1220</v>
      </c>
      <c r="H5" s="1455" t="s">
        <v>1221</v>
      </c>
      <c r="I5" s="1455" t="s">
        <v>1222</v>
      </c>
      <c r="J5" s="669" t="s">
        <v>1223</v>
      </c>
      <c r="K5" s="1455" t="s">
        <v>1224</v>
      </c>
      <c r="L5" s="1455" t="s">
        <v>1225</v>
      </c>
      <c r="M5" s="1455" t="s">
        <v>1226</v>
      </c>
      <c r="N5" s="1455" t="s">
        <v>1227</v>
      </c>
      <c r="O5" s="1455" t="s">
        <v>1228</v>
      </c>
      <c r="P5" s="669" t="s">
        <v>1229</v>
      </c>
      <c r="Q5" s="1455" t="s">
        <v>1230</v>
      </c>
      <c r="R5" s="669" t="s">
        <v>1231</v>
      </c>
      <c r="S5" s="1455" t="s">
        <v>1232</v>
      </c>
      <c r="T5" s="1455" t="s">
        <v>1233</v>
      </c>
      <c r="U5" s="1455" t="s">
        <v>1234</v>
      </c>
      <c r="V5" s="1100" t="s">
        <v>1235</v>
      </c>
      <c r="W5" s="1455" t="s">
        <v>1236</v>
      </c>
      <c r="X5" s="1100" t="s">
        <v>1237</v>
      </c>
      <c r="Y5" s="1460" t="s">
        <v>1186</v>
      </c>
      <c r="Z5" s="653" t="s">
        <v>1238</v>
      </c>
      <c r="AA5" s="1643" t="s">
        <v>1239</v>
      </c>
      <c r="AB5" s="1476" t="s">
        <v>1240</v>
      </c>
      <c r="AC5" s="1455" t="s">
        <v>1241</v>
      </c>
      <c r="AD5" s="734" t="s">
        <v>1242</v>
      </c>
      <c r="AE5" s="1476" t="s">
        <v>1240</v>
      </c>
    </row>
    <row r="6" spans="1:31" ht="12">
      <c r="A6" s="723"/>
      <c r="B6" s="1461"/>
      <c r="C6" s="1646"/>
      <c r="D6" s="1456"/>
      <c r="E6" s="1456"/>
      <c r="F6" s="1456"/>
      <c r="G6" s="1456"/>
      <c r="H6" s="1456"/>
      <c r="I6" s="1456"/>
      <c r="J6" s="739" t="s">
        <v>1187</v>
      </c>
      <c r="K6" s="1456"/>
      <c r="L6" s="1456"/>
      <c r="M6" s="1456"/>
      <c r="N6" s="1456"/>
      <c r="O6" s="1456"/>
      <c r="P6" s="739" t="s">
        <v>1188</v>
      </c>
      <c r="Q6" s="1456"/>
      <c r="R6" s="739" t="s">
        <v>1189</v>
      </c>
      <c r="S6" s="1456"/>
      <c r="T6" s="1456"/>
      <c r="U6" s="1456"/>
      <c r="V6" s="741" t="s">
        <v>1243</v>
      </c>
      <c r="W6" s="1456"/>
      <c r="X6" s="741" t="s">
        <v>1244</v>
      </c>
      <c r="Y6" s="1456"/>
      <c r="Z6" s="739" t="s">
        <v>1245</v>
      </c>
      <c r="AA6" s="1475"/>
      <c r="AB6" s="1477"/>
      <c r="AC6" s="1456"/>
      <c r="AD6" s="740" t="s">
        <v>1246</v>
      </c>
      <c r="AE6" s="1477"/>
    </row>
    <row r="7" spans="1:31" ht="12">
      <c r="A7" s="723"/>
      <c r="B7" s="742"/>
      <c r="C7" s="92"/>
      <c r="D7" s="1101"/>
      <c r="E7" s="96"/>
      <c r="F7" s="96"/>
      <c r="G7" s="96"/>
      <c r="H7" s="96"/>
      <c r="I7" s="96"/>
      <c r="J7" s="96"/>
      <c r="K7" s="96"/>
      <c r="L7" s="96"/>
      <c r="M7" s="96"/>
      <c r="N7" s="96"/>
      <c r="O7" s="96"/>
      <c r="P7" s="96"/>
      <c r="Q7" s="96"/>
      <c r="R7" s="1121"/>
      <c r="S7" s="1121"/>
      <c r="T7" s="1121"/>
      <c r="U7" s="1121"/>
      <c r="V7" s="1121"/>
      <c r="W7" s="1121"/>
      <c r="X7" s="1121"/>
      <c r="Y7" s="1121"/>
      <c r="Z7" s="1121"/>
      <c r="AA7" s="1121"/>
      <c r="AB7" s="1122"/>
      <c r="AC7" s="1122"/>
      <c r="AD7" s="1122"/>
      <c r="AE7" s="1123"/>
    </row>
    <row r="8" spans="1:31" s="754" customFormat="1" ht="15" customHeight="1">
      <c r="A8" s="750"/>
      <c r="B8" s="1610" t="s">
        <v>1557</v>
      </c>
      <c r="C8" s="1614"/>
      <c r="D8" s="1124">
        <f>SUM(E8:X8)</f>
        <v>114</v>
      </c>
      <c r="E8" s="81">
        <f>SUM(E10+E14+E29+E35+E46+E48)</f>
        <v>17</v>
      </c>
      <c r="F8" s="81">
        <f>SUM(F10+F14+F29+F35+F46+F48)</f>
        <v>14</v>
      </c>
      <c r="G8" s="81">
        <f>SUM(G10+G14+G29+G35+G46+G48)</f>
        <v>11</v>
      </c>
      <c r="H8" s="81">
        <f>SUM(H10+H14+H29+H35+H46+H48)</f>
        <v>8</v>
      </c>
      <c r="I8" s="81">
        <v>6</v>
      </c>
      <c r="J8" s="81">
        <v>5</v>
      </c>
      <c r="K8" s="81">
        <f aca="true" t="shared" si="0" ref="K8:Y8">SUM(K10+K14+K29+K35+K46+K48)</f>
        <v>4</v>
      </c>
      <c r="L8" s="81">
        <f t="shared" si="0"/>
        <v>1</v>
      </c>
      <c r="M8" s="81">
        <f t="shared" si="0"/>
        <v>6</v>
      </c>
      <c r="N8" s="81">
        <f t="shared" si="0"/>
        <v>1</v>
      </c>
      <c r="O8" s="81">
        <f t="shared" si="0"/>
        <v>4</v>
      </c>
      <c r="P8" s="81">
        <f t="shared" si="0"/>
        <v>3</v>
      </c>
      <c r="Q8" s="81">
        <f t="shared" si="0"/>
        <v>3</v>
      </c>
      <c r="R8" s="81">
        <f t="shared" si="0"/>
        <v>1</v>
      </c>
      <c r="S8" s="81">
        <f t="shared" si="0"/>
        <v>5</v>
      </c>
      <c r="T8" s="81">
        <f t="shared" si="0"/>
        <v>0</v>
      </c>
      <c r="U8" s="81">
        <f t="shared" si="0"/>
        <v>3</v>
      </c>
      <c r="V8" s="81">
        <f t="shared" si="0"/>
        <v>7</v>
      </c>
      <c r="W8" s="81">
        <f t="shared" si="0"/>
        <v>4</v>
      </c>
      <c r="X8" s="81">
        <f t="shared" si="0"/>
        <v>11</v>
      </c>
      <c r="Y8" s="81">
        <f t="shared" si="0"/>
        <v>5096</v>
      </c>
      <c r="Z8" s="81" t="s">
        <v>1247</v>
      </c>
      <c r="AA8" s="81" t="s">
        <v>1247</v>
      </c>
      <c r="AB8" s="81" t="s">
        <v>1247</v>
      </c>
      <c r="AC8" s="81" t="s">
        <v>1247</v>
      </c>
      <c r="AD8" s="81" t="s">
        <v>1247</v>
      </c>
      <c r="AE8" s="82" t="s">
        <v>1247</v>
      </c>
    </row>
    <row r="9" spans="1:31" s="754" customFormat="1" ht="15" customHeight="1">
      <c r="A9" s="750"/>
      <c r="B9" s="1125"/>
      <c r="C9" s="950"/>
      <c r="D9" s="83"/>
      <c r="E9" s="81"/>
      <c r="F9" s="81"/>
      <c r="G9" s="81"/>
      <c r="H9" s="81"/>
      <c r="I9" s="81"/>
      <c r="J9" s="81"/>
      <c r="K9" s="81"/>
      <c r="L9" s="81"/>
      <c r="M9" s="81"/>
      <c r="N9" s="81"/>
      <c r="O9" s="81"/>
      <c r="P9" s="81"/>
      <c r="Q9" s="81"/>
      <c r="R9" s="81"/>
      <c r="S9" s="81"/>
      <c r="T9" s="81"/>
      <c r="U9" s="81"/>
      <c r="V9" s="81"/>
      <c r="W9" s="81"/>
      <c r="X9" s="81"/>
      <c r="Y9" s="81"/>
      <c r="Z9" s="81"/>
      <c r="AA9" s="94"/>
      <c r="AB9" s="94"/>
      <c r="AC9" s="94"/>
      <c r="AD9" s="94"/>
      <c r="AE9" s="97"/>
    </row>
    <row r="10" spans="1:31" s="754" customFormat="1" ht="15" customHeight="1">
      <c r="A10" s="750"/>
      <c r="B10" s="1610" t="s">
        <v>1190</v>
      </c>
      <c r="C10" s="1614"/>
      <c r="D10" s="1124">
        <f aca="true" t="shared" si="1" ref="D10:Z10">SUM(D11:D12)</f>
        <v>5</v>
      </c>
      <c r="E10" s="81">
        <f t="shared" si="1"/>
        <v>0</v>
      </c>
      <c r="F10" s="81">
        <f t="shared" si="1"/>
        <v>1</v>
      </c>
      <c r="G10" s="81">
        <f t="shared" si="1"/>
        <v>0</v>
      </c>
      <c r="H10" s="81">
        <f t="shared" si="1"/>
        <v>1</v>
      </c>
      <c r="I10" s="81">
        <f t="shared" si="1"/>
        <v>0</v>
      </c>
      <c r="J10" s="81">
        <f t="shared" si="1"/>
        <v>0</v>
      </c>
      <c r="K10" s="81">
        <f t="shared" si="1"/>
        <v>0</v>
      </c>
      <c r="L10" s="81">
        <f t="shared" si="1"/>
        <v>0</v>
      </c>
      <c r="M10" s="81">
        <f t="shared" si="1"/>
        <v>1</v>
      </c>
      <c r="N10" s="81">
        <f t="shared" si="1"/>
        <v>1</v>
      </c>
      <c r="O10" s="81">
        <f t="shared" si="1"/>
        <v>0</v>
      </c>
      <c r="P10" s="81">
        <f t="shared" si="1"/>
        <v>0</v>
      </c>
      <c r="Q10" s="81">
        <f t="shared" si="1"/>
        <v>0</v>
      </c>
      <c r="R10" s="81">
        <f t="shared" si="1"/>
        <v>0</v>
      </c>
      <c r="S10" s="81">
        <f t="shared" si="1"/>
        <v>1</v>
      </c>
      <c r="T10" s="81">
        <f t="shared" si="1"/>
        <v>0</v>
      </c>
      <c r="U10" s="81">
        <f t="shared" si="1"/>
        <v>0</v>
      </c>
      <c r="V10" s="81">
        <f t="shared" si="1"/>
        <v>0</v>
      </c>
      <c r="W10" s="81">
        <f t="shared" si="1"/>
        <v>0</v>
      </c>
      <c r="X10" s="81">
        <f t="shared" si="1"/>
        <v>0</v>
      </c>
      <c r="Y10" s="81">
        <f t="shared" si="1"/>
        <v>460</v>
      </c>
      <c r="Z10" s="81">
        <f t="shared" si="1"/>
        <v>119508</v>
      </c>
      <c r="AA10" s="94">
        <v>0</v>
      </c>
      <c r="AB10" s="94">
        <v>0</v>
      </c>
      <c r="AC10" s="94">
        <v>0</v>
      </c>
      <c r="AD10" s="94">
        <v>0</v>
      </c>
      <c r="AE10" s="97">
        <v>0</v>
      </c>
    </row>
    <row r="11" spans="1:31" ht="15" customHeight="1">
      <c r="A11" s="723"/>
      <c r="B11" s="742"/>
      <c r="C11" s="92" t="s">
        <v>1248</v>
      </c>
      <c r="D11" s="1058">
        <f>SUM(E11:X11)</f>
        <v>3</v>
      </c>
      <c r="E11" s="94">
        <v>0</v>
      </c>
      <c r="F11" s="94">
        <v>0</v>
      </c>
      <c r="G11" s="94">
        <v>0</v>
      </c>
      <c r="H11" s="94">
        <v>0</v>
      </c>
      <c r="I11" s="94">
        <v>0</v>
      </c>
      <c r="J11" s="94">
        <v>0</v>
      </c>
      <c r="K11" s="94">
        <v>0</v>
      </c>
      <c r="L11" s="94">
        <v>0</v>
      </c>
      <c r="M11" s="94">
        <v>1</v>
      </c>
      <c r="N11" s="94">
        <v>1</v>
      </c>
      <c r="O11" s="94">
        <v>0</v>
      </c>
      <c r="P11" s="94">
        <v>0</v>
      </c>
      <c r="Q11" s="94">
        <v>0</v>
      </c>
      <c r="R11" s="94">
        <v>0</v>
      </c>
      <c r="S11" s="94">
        <v>1</v>
      </c>
      <c r="T11" s="94">
        <v>0</v>
      </c>
      <c r="U11" s="94">
        <v>0</v>
      </c>
      <c r="V11" s="94">
        <v>0</v>
      </c>
      <c r="W11" s="94">
        <v>0</v>
      </c>
      <c r="X11" s="94">
        <v>0</v>
      </c>
      <c r="Y11" s="94">
        <v>280</v>
      </c>
      <c r="Z11" s="94">
        <v>102353</v>
      </c>
      <c r="AA11" s="94">
        <v>0</v>
      </c>
      <c r="AB11" s="94">
        <v>0</v>
      </c>
      <c r="AC11" s="94">
        <v>0</v>
      </c>
      <c r="AD11" s="94">
        <v>0</v>
      </c>
      <c r="AE11" s="97">
        <v>0</v>
      </c>
    </row>
    <row r="12" spans="1:31" ht="15" customHeight="1">
      <c r="A12" s="723"/>
      <c r="B12" s="742"/>
      <c r="C12" s="92" t="s">
        <v>1191</v>
      </c>
      <c r="D12" s="1058">
        <f>SUM(E12:X12)</f>
        <v>2</v>
      </c>
      <c r="E12" s="94">
        <v>0</v>
      </c>
      <c r="F12" s="94">
        <v>1</v>
      </c>
      <c r="G12" s="94">
        <v>0</v>
      </c>
      <c r="H12" s="94">
        <v>1</v>
      </c>
      <c r="I12" s="94">
        <v>0</v>
      </c>
      <c r="J12" s="94">
        <v>0</v>
      </c>
      <c r="K12" s="94">
        <v>0</v>
      </c>
      <c r="L12" s="94">
        <v>0</v>
      </c>
      <c r="M12" s="94">
        <v>0</v>
      </c>
      <c r="N12" s="94">
        <v>0</v>
      </c>
      <c r="O12" s="94">
        <v>0</v>
      </c>
      <c r="P12" s="94">
        <v>0</v>
      </c>
      <c r="Q12" s="94">
        <v>0</v>
      </c>
      <c r="R12" s="94">
        <v>0</v>
      </c>
      <c r="S12" s="94">
        <v>0</v>
      </c>
      <c r="T12" s="94">
        <v>0</v>
      </c>
      <c r="U12" s="94">
        <v>0</v>
      </c>
      <c r="V12" s="94">
        <v>0</v>
      </c>
      <c r="W12" s="94">
        <v>0</v>
      </c>
      <c r="X12" s="94">
        <v>0</v>
      </c>
      <c r="Y12" s="94">
        <v>180</v>
      </c>
      <c r="Z12" s="94">
        <v>17155</v>
      </c>
      <c r="AA12" s="94">
        <v>0</v>
      </c>
      <c r="AB12" s="94">
        <v>0</v>
      </c>
      <c r="AC12" s="94">
        <v>0</v>
      </c>
      <c r="AD12" s="94">
        <v>0</v>
      </c>
      <c r="AE12" s="97">
        <v>0</v>
      </c>
    </row>
    <row r="13" spans="1:31" ht="15" customHeight="1">
      <c r="A13" s="723"/>
      <c r="B13" s="742"/>
      <c r="C13" s="92"/>
      <c r="D13" s="1126"/>
      <c r="E13" s="94"/>
      <c r="F13" s="94"/>
      <c r="G13" s="94"/>
      <c r="H13" s="94"/>
      <c r="I13" s="94"/>
      <c r="J13" s="94"/>
      <c r="K13" s="94"/>
      <c r="L13" s="94"/>
      <c r="M13" s="94"/>
      <c r="N13" s="94"/>
      <c r="O13" s="94"/>
      <c r="P13" s="94"/>
      <c r="Q13" s="94"/>
      <c r="R13" s="94"/>
      <c r="S13" s="94"/>
      <c r="T13" s="94"/>
      <c r="U13" s="94"/>
      <c r="V13" s="94"/>
      <c r="W13" s="94"/>
      <c r="X13" s="94"/>
      <c r="Y13" s="94"/>
      <c r="Z13" s="94"/>
      <c r="AA13" s="94"/>
      <c r="AB13" s="947"/>
      <c r="AC13" s="947"/>
      <c r="AD13" s="947"/>
      <c r="AE13" s="1127"/>
    </row>
    <row r="14" spans="1:31" s="754" customFormat="1" ht="15" customHeight="1">
      <c r="A14" s="750"/>
      <c r="B14" s="1610" t="s">
        <v>1192</v>
      </c>
      <c r="C14" s="1614"/>
      <c r="D14" s="1124">
        <f aca="true" t="shared" si="2" ref="D14:Y14">SUM(D15:D25)</f>
        <v>38</v>
      </c>
      <c r="E14" s="81">
        <f t="shared" si="2"/>
        <v>7</v>
      </c>
      <c r="F14" s="81">
        <f t="shared" si="2"/>
        <v>6</v>
      </c>
      <c r="G14" s="81">
        <f t="shared" si="2"/>
        <v>3</v>
      </c>
      <c r="H14" s="81">
        <f t="shared" si="2"/>
        <v>3</v>
      </c>
      <c r="I14" s="81">
        <f t="shared" si="2"/>
        <v>3</v>
      </c>
      <c r="J14" s="81">
        <f t="shared" si="2"/>
        <v>3</v>
      </c>
      <c r="K14" s="81">
        <f t="shared" si="2"/>
        <v>2</v>
      </c>
      <c r="L14" s="81">
        <f t="shared" si="2"/>
        <v>0</v>
      </c>
      <c r="M14" s="81">
        <f t="shared" si="2"/>
        <v>2</v>
      </c>
      <c r="N14" s="81">
        <f t="shared" si="2"/>
        <v>0</v>
      </c>
      <c r="O14" s="81">
        <f t="shared" si="2"/>
        <v>0</v>
      </c>
      <c r="P14" s="81">
        <f t="shared" si="2"/>
        <v>1</v>
      </c>
      <c r="Q14" s="81">
        <f t="shared" si="2"/>
        <v>2</v>
      </c>
      <c r="R14" s="81">
        <f t="shared" si="2"/>
        <v>1</v>
      </c>
      <c r="S14" s="81">
        <f t="shared" si="2"/>
        <v>2</v>
      </c>
      <c r="T14" s="81">
        <f t="shared" si="2"/>
        <v>0</v>
      </c>
      <c r="U14" s="81">
        <f t="shared" si="2"/>
        <v>0</v>
      </c>
      <c r="V14" s="81">
        <f t="shared" si="2"/>
        <v>1</v>
      </c>
      <c r="W14" s="81">
        <f t="shared" si="2"/>
        <v>1</v>
      </c>
      <c r="X14" s="81">
        <f t="shared" si="2"/>
        <v>1</v>
      </c>
      <c r="Y14" s="81">
        <f t="shared" si="2"/>
        <v>1151</v>
      </c>
      <c r="Z14" s="81">
        <f>SUM(Z15:Z27)</f>
        <v>9148</v>
      </c>
      <c r="AA14" s="81">
        <f>SUM(AA15:AA27)</f>
        <v>1508077991</v>
      </c>
      <c r="AB14" s="81">
        <v>164853</v>
      </c>
      <c r="AC14" s="81">
        <f>SUM(AC15:AC27)</f>
        <v>49327136</v>
      </c>
      <c r="AD14" s="81">
        <f>SUM(AD15:AD27)</f>
        <v>5834</v>
      </c>
      <c r="AE14" s="82">
        <v>8455</v>
      </c>
    </row>
    <row r="15" spans="1:31" ht="15" customHeight="1">
      <c r="A15" s="723"/>
      <c r="B15" s="742"/>
      <c r="C15" s="92" t="s">
        <v>1193</v>
      </c>
      <c r="D15" s="1058">
        <f aca="true" t="shared" si="3" ref="D15:D25">SUM(E15:X15)</f>
        <v>12</v>
      </c>
      <c r="E15" s="94">
        <v>1</v>
      </c>
      <c r="F15" s="94">
        <v>3</v>
      </c>
      <c r="G15" s="94">
        <v>1</v>
      </c>
      <c r="H15" s="94">
        <v>1</v>
      </c>
      <c r="I15" s="94">
        <v>1</v>
      </c>
      <c r="J15" s="94">
        <v>1</v>
      </c>
      <c r="K15" s="94">
        <v>0</v>
      </c>
      <c r="L15" s="94">
        <v>0</v>
      </c>
      <c r="M15" s="94">
        <v>1</v>
      </c>
      <c r="N15" s="94">
        <v>0</v>
      </c>
      <c r="O15" s="94">
        <v>0</v>
      </c>
      <c r="P15" s="94">
        <v>0</v>
      </c>
      <c r="Q15" s="94">
        <v>1</v>
      </c>
      <c r="R15" s="94">
        <v>0</v>
      </c>
      <c r="S15" s="94">
        <v>0</v>
      </c>
      <c r="T15" s="94">
        <v>0</v>
      </c>
      <c r="U15" s="94">
        <v>0</v>
      </c>
      <c r="V15" s="94">
        <v>1</v>
      </c>
      <c r="W15" s="94">
        <v>1</v>
      </c>
      <c r="X15" s="94">
        <v>0</v>
      </c>
      <c r="Y15" s="94">
        <v>47</v>
      </c>
      <c r="Z15" s="94">
        <v>79</v>
      </c>
      <c r="AA15" s="94">
        <v>9324911</v>
      </c>
      <c r="AB15" s="947">
        <v>118036</v>
      </c>
      <c r="AC15" s="947">
        <v>1624700</v>
      </c>
      <c r="AD15" s="947">
        <v>77</v>
      </c>
      <c r="AE15" s="1127">
        <v>21100</v>
      </c>
    </row>
    <row r="16" spans="1:31" ht="15" customHeight="1">
      <c r="A16" s="723"/>
      <c r="B16" s="742"/>
      <c r="C16" s="92" t="s">
        <v>1194</v>
      </c>
      <c r="D16" s="1058">
        <f t="shared" si="3"/>
        <v>1</v>
      </c>
      <c r="E16" s="94">
        <v>0</v>
      </c>
      <c r="F16" s="94">
        <v>0</v>
      </c>
      <c r="G16" s="94">
        <v>1</v>
      </c>
      <c r="H16" s="94">
        <v>0</v>
      </c>
      <c r="I16" s="94">
        <v>0</v>
      </c>
      <c r="J16" s="94">
        <v>0</v>
      </c>
      <c r="K16" s="94">
        <v>0</v>
      </c>
      <c r="L16" s="94">
        <v>0</v>
      </c>
      <c r="M16" s="94">
        <v>0</v>
      </c>
      <c r="N16" s="94">
        <v>0</v>
      </c>
      <c r="O16" s="94">
        <v>0</v>
      </c>
      <c r="P16" s="94">
        <v>0</v>
      </c>
      <c r="Q16" s="94">
        <v>0</v>
      </c>
      <c r="R16" s="94">
        <v>0</v>
      </c>
      <c r="S16" s="94">
        <v>0</v>
      </c>
      <c r="T16" s="94">
        <v>0</v>
      </c>
      <c r="U16" s="94">
        <v>0</v>
      </c>
      <c r="V16" s="94">
        <v>0</v>
      </c>
      <c r="W16" s="94">
        <v>0</v>
      </c>
      <c r="X16" s="94">
        <v>0</v>
      </c>
      <c r="Y16" s="94">
        <v>40</v>
      </c>
      <c r="Z16" s="94">
        <v>214</v>
      </c>
      <c r="AA16" s="947">
        <v>70448867</v>
      </c>
      <c r="AB16" s="947">
        <v>329200</v>
      </c>
      <c r="AC16" s="94">
        <v>969210</v>
      </c>
      <c r="AD16" s="94">
        <v>126</v>
      </c>
      <c r="AE16" s="97">
        <v>7692</v>
      </c>
    </row>
    <row r="17" spans="1:31" ht="15" customHeight="1">
      <c r="A17" s="723"/>
      <c r="B17" s="742"/>
      <c r="C17" s="92" t="s">
        <v>1249</v>
      </c>
      <c r="D17" s="1058">
        <f t="shared" si="3"/>
        <v>7</v>
      </c>
      <c r="E17" s="94">
        <v>2</v>
      </c>
      <c r="F17" s="94">
        <v>1</v>
      </c>
      <c r="G17" s="94">
        <v>0</v>
      </c>
      <c r="H17" s="94">
        <v>1</v>
      </c>
      <c r="I17" s="94">
        <v>0</v>
      </c>
      <c r="J17" s="94">
        <v>0</v>
      </c>
      <c r="K17" s="94">
        <v>0</v>
      </c>
      <c r="L17" s="94">
        <v>0</v>
      </c>
      <c r="M17" s="94">
        <v>0</v>
      </c>
      <c r="N17" s="94">
        <v>0</v>
      </c>
      <c r="O17" s="94">
        <v>0</v>
      </c>
      <c r="P17" s="94">
        <v>0</v>
      </c>
      <c r="Q17" s="94">
        <v>1</v>
      </c>
      <c r="R17" s="94">
        <v>1</v>
      </c>
      <c r="S17" s="94">
        <v>1</v>
      </c>
      <c r="T17" s="94">
        <v>0</v>
      </c>
      <c r="U17" s="94">
        <v>0</v>
      </c>
      <c r="V17" s="94">
        <v>0</v>
      </c>
      <c r="W17" s="94">
        <v>0</v>
      </c>
      <c r="X17" s="94">
        <v>0</v>
      </c>
      <c r="Y17" s="94">
        <v>96</v>
      </c>
      <c r="Z17" s="94">
        <v>488</v>
      </c>
      <c r="AA17" s="947">
        <v>52157688</v>
      </c>
      <c r="AB17" s="947">
        <v>106880</v>
      </c>
      <c r="AC17" s="94">
        <v>57600</v>
      </c>
      <c r="AD17" s="94">
        <v>24</v>
      </c>
      <c r="AE17" s="97">
        <v>2400</v>
      </c>
    </row>
    <row r="18" spans="1:31" ht="15" customHeight="1">
      <c r="A18" s="723"/>
      <c r="B18" s="742"/>
      <c r="C18" s="92" t="s">
        <v>1250</v>
      </c>
      <c r="D18" s="1058">
        <f t="shared" si="3"/>
        <v>5</v>
      </c>
      <c r="E18" s="94">
        <v>1</v>
      </c>
      <c r="F18" s="94">
        <v>1</v>
      </c>
      <c r="G18" s="94">
        <v>1</v>
      </c>
      <c r="H18" s="94">
        <v>0</v>
      </c>
      <c r="I18" s="94">
        <v>1</v>
      </c>
      <c r="J18" s="94">
        <v>1</v>
      </c>
      <c r="K18" s="94">
        <v>0</v>
      </c>
      <c r="L18" s="94">
        <v>0</v>
      </c>
      <c r="M18" s="94">
        <v>0</v>
      </c>
      <c r="N18" s="94">
        <v>0</v>
      </c>
      <c r="O18" s="94">
        <v>0</v>
      </c>
      <c r="P18" s="94">
        <v>0</v>
      </c>
      <c r="Q18" s="94">
        <v>0</v>
      </c>
      <c r="R18" s="94">
        <v>0</v>
      </c>
      <c r="S18" s="94">
        <v>0</v>
      </c>
      <c r="T18" s="94">
        <v>0</v>
      </c>
      <c r="U18" s="94">
        <v>0</v>
      </c>
      <c r="V18" s="94">
        <v>0</v>
      </c>
      <c r="W18" s="94">
        <v>0</v>
      </c>
      <c r="X18" s="94">
        <v>0</v>
      </c>
      <c r="Y18" s="94">
        <v>263</v>
      </c>
      <c r="Z18" s="94">
        <v>2480</v>
      </c>
      <c r="AA18" s="947">
        <v>359124886</v>
      </c>
      <c r="AB18" s="947">
        <v>144808</v>
      </c>
      <c r="AC18" s="94">
        <v>4207237</v>
      </c>
      <c r="AD18" s="94">
        <v>958</v>
      </c>
      <c r="AE18" s="97">
        <v>4391</v>
      </c>
    </row>
    <row r="19" spans="1:31" ht="15" customHeight="1">
      <c r="A19" s="723"/>
      <c r="B19" s="742"/>
      <c r="C19" s="92" t="s">
        <v>1251</v>
      </c>
      <c r="D19" s="1058">
        <f t="shared" si="3"/>
        <v>4</v>
      </c>
      <c r="E19" s="94">
        <v>0</v>
      </c>
      <c r="F19" s="94">
        <v>0</v>
      </c>
      <c r="G19" s="94">
        <v>0</v>
      </c>
      <c r="H19" s="94">
        <v>0</v>
      </c>
      <c r="I19" s="94">
        <v>1</v>
      </c>
      <c r="J19" s="94">
        <v>0</v>
      </c>
      <c r="K19" s="94">
        <v>0</v>
      </c>
      <c r="L19" s="94">
        <v>0</v>
      </c>
      <c r="M19" s="94">
        <v>1</v>
      </c>
      <c r="N19" s="94">
        <v>0</v>
      </c>
      <c r="O19" s="94">
        <v>0</v>
      </c>
      <c r="P19" s="94">
        <v>1</v>
      </c>
      <c r="Q19" s="94">
        <v>0</v>
      </c>
      <c r="R19" s="94">
        <v>0</v>
      </c>
      <c r="S19" s="94">
        <v>0</v>
      </c>
      <c r="T19" s="94">
        <v>0</v>
      </c>
      <c r="U19" s="94">
        <v>0</v>
      </c>
      <c r="V19" s="94">
        <v>0</v>
      </c>
      <c r="W19" s="94">
        <v>0</v>
      </c>
      <c r="X19" s="94">
        <v>1</v>
      </c>
      <c r="Y19" s="94">
        <v>320</v>
      </c>
      <c r="Z19" s="94">
        <v>1726</v>
      </c>
      <c r="AA19" s="947">
        <v>333745067</v>
      </c>
      <c r="AB19" s="947">
        <v>193363</v>
      </c>
      <c r="AC19" s="94">
        <v>14726730</v>
      </c>
      <c r="AD19" s="94">
        <v>1424</v>
      </c>
      <c r="AE19" s="97">
        <v>10341</v>
      </c>
    </row>
    <row r="20" spans="1:31" ht="15" customHeight="1">
      <c r="A20" s="723"/>
      <c r="B20" s="742"/>
      <c r="C20" s="92" t="s">
        <v>1252</v>
      </c>
      <c r="D20" s="1058">
        <f t="shared" si="3"/>
        <v>3</v>
      </c>
      <c r="E20" s="94">
        <v>1</v>
      </c>
      <c r="F20" s="94">
        <v>0</v>
      </c>
      <c r="G20" s="94">
        <v>0</v>
      </c>
      <c r="H20" s="94">
        <v>1</v>
      </c>
      <c r="I20" s="94">
        <v>0</v>
      </c>
      <c r="J20" s="94">
        <v>1</v>
      </c>
      <c r="K20" s="94">
        <v>0</v>
      </c>
      <c r="L20" s="94">
        <v>0</v>
      </c>
      <c r="M20" s="94">
        <v>0</v>
      </c>
      <c r="N20" s="94">
        <v>0</v>
      </c>
      <c r="O20" s="94">
        <v>0</v>
      </c>
      <c r="P20" s="94">
        <v>0</v>
      </c>
      <c r="Q20" s="94">
        <v>0</v>
      </c>
      <c r="R20" s="94">
        <v>0</v>
      </c>
      <c r="S20" s="94">
        <v>0</v>
      </c>
      <c r="T20" s="94">
        <v>0</v>
      </c>
      <c r="U20" s="94">
        <v>0</v>
      </c>
      <c r="V20" s="94">
        <v>0</v>
      </c>
      <c r="W20" s="94">
        <v>0</v>
      </c>
      <c r="X20" s="94">
        <v>0</v>
      </c>
      <c r="Y20" s="94">
        <v>90</v>
      </c>
      <c r="Z20" s="94">
        <v>599</v>
      </c>
      <c r="AA20" s="947">
        <v>71563620</v>
      </c>
      <c r="AB20" s="947">
        <v>119471</v>
      </c>
      <c r="AC20" s="94">
        <v>2416119</v>
      </c>
      <c r="AD20" s="94">
        <v>527</v>
      </c>
      <c r="AE20" s="97">
        <v>4584</v>
      </c>
    </row>
    <row r="21" spans="1:31" ht="15" customHeight="1">
      <c r="A21" s="723"/>
      <c r="B21" s="742"/>
      <c r="C21" s="92" t="s">
        <v>1195</v>
      </c>
      <c r="D21" s="1058">
        <f t="shared" si="3"/>
        <v>1</v>
      </c>
      <c r="E21" s="94">
        <v>0</v>
      </c>
      <c r="F21" s="94">
        <v>0</v>
      </c>
      <c r="G21" s="94">
        <v>0</v>
      </c>
      <c r="H21" s="94">
        <v>0</v>
      </c>
      <c r="I21" s="94">
        <v>0</v>
      </c>
      <c r="J21" s="94">
        <v>0</v>
      </c>
      <c r="K21" s="94">
        <v>1</v>
      </c>
      <c r="L21" s="94">
        <v>0</v>
      </c>
      <c r="M21" s="94">
        <v>0</v>
      </c>
      <c r="N21" s="94">
        <v>0</v>
      </c>
      <c r="O21" s="94">
        <v>0</v>
      </c>
      <c r="P21" s="94">
        <v>0</v>
      </c>
      <c r="Q21" s="94">
        <v>0</v>
      </c>
      <c r="R21" s="94">
        <v>0</v>
      </c>
      <c r="S21" s="94">
        <v>0</v>
      </c>
      <c r="T21" s="94">
        <v>0</v>
      </c>
      <c r="U21" s="94">
        <v>0</v>
      </c>
      <c r="V21" s="94">
        <v>0</v>
      </c>
      <c r="W21" s="94">
        <v>0</v>
      </c>
      <c r="X21" s="94">
        <v>0</v>
      </c>
      <c r="Y21" s="94">
        <v>70</v>
      </c>
      <c r="Z21" s="94">
        <v>335</v>
      </c>
      <c r="AA21" s="94">
        <v>61508186</v>
      </c>
      <c r="AB21" s="94">
        <v>183606</v>
      </c>
      <c r="AC21" s="94">
        <v>1226640</v>
      </c>
      <c r="AD21" s="94">
        <v>201</v>
      </c>
      <c r="AE21" s="97">
        <v>6102</v>
      </c>
    </row>
    <row r="22" spans="1:31" ht="15" customHeight="1">
      <c r="A22" s="723"/>
      <c r="B22" s="742"/>
      <c r="C22" s="92" t="s">
        <v>1196</v>
      </c>
      <c r="D22" s="1058">
        <f t="shared" si="3"/>
        <v>1</v>
      </c>
      <c r="E22" s="94">
        <v>0</v>
      </c>
      <c r="F22" s="94">
        <v>0</v>
      </c>
      <c r="G22" s="94">
        <v>0</v>
      </c>
      <c r="H22" s="94">
        <v>0</v>
      </c>
      <c r="I22" s="94">
        <v>0</v>
      </c>
      <c r="J22" s="94">
        <v>0</v>
      </c>
      <c r="K22" s="94">
        <v>1</v>
      </c>
      <c r="L22" s="94">
        <v>0</v>
      </c>
      <c r="M22" s="94">
        <v>0</v>
      </c>
      <c r="N22" s="94">
        <v>0</v>
      </c>
      <c r="O22" s="94">
        <v>0</v>
      </c>
      <c r="P22" s="94">
        <v>0</v>
      </c>
      <c r="Q22" s="94">
        <v>0</v>
      </c>
      <c r="R22" s="94">
        <v>0</v>
      </c>
      <c r="S22" s="94">
        <v>0</v>
      </c>
      <c r="T22" s="94">
        <v>0</v>
      </c>
      <c r="U22" s="94">
        <v>0</v>
      </c>
      <c r="V22" s="94">
        <v>0</v>
      </c>
      <c r="W22" s="94">
        <v>0</v>
      </c>
      <c r="X22" s="94">
        <v>0</v>
      </c>
      <c r="Y22" s="94">
        <v>70</v>
      </c>
      <c r="Z22" s="94">
        <v>84</v>
      </c>
      <c r="AA22" s="94">
        <v>23115670</v>
      </c>
      <c r="AB22" s="94">
        <v>275186</v>
      </c>
      <c r="AC22" s="94">
        <v>150000</v>
      </c>
      <c r="AD22" s="94">
        <v>36</v>
      </c>
      <c r="AE22" s="97">
        <v>4166</v>
      </c>
    </row>
    <row r="23" spans="1:31" ht="15" customHeight="1">
      <c r="A23" s="723"/>
      <c r="B23" s="742"/>
      <c r="C23" s="92" t="s">
        <v>1197</v>
      </c>
      <c r="D23" s="1058">
        <f t="shared" si="3"/>
        <v>1</v>
      </c>
      <c r="E23" s="94">
        <v>1</v>
      </c>
      <c r="F23" s="94">
        <v>0</v>
      </c>
      <c r="G23" s="94">
        <v>0</v>
      </c>
      <c r="H23" s="94">
        <v>0</v>
      </c>
      <c r="I23" s="94">
        <v>0</v>
      </c>
      <c r="J23" s="94">
        <v>0</v>
      </c>
      <c r="K23" s="94">
        <v>0</v>
      </c>
      <c r="L23" s="94">
        <v>0</v>
      </c>
      <c r="M23" s="94">
        <v>0</v>
      </c>
      <c r="N23" s="94">
        <v>0</v>
      </c>
      <c r="O23" s="94">
        <v>0</v>
      </c>
      <c r="P23" s="94">
        <v>0</v>
      </c>
      <c r="Q23" s="94">
        <v>0</v>
      </c>
      <c r="R23" s="94">
        <v>0</v>
      </c>
      <c r="S23" s="94">
        <v>0</v>
      </c>
      <c r="T23" s="94">
        <v>0</v>
      </c>
      <c r="U23" s="94">
        <v>0</v>
      </c>
      <c r="V23" s="94">
        <v>0</v>
      </c>
      <c r="W23" s="94">
        <v>0</v>
      </c>
      <c r="X23" s="94">
        <v>0</v>
      </c>
      <c r="Y23" s="94">
        <v>100</v>
      </c>
      <c r="Z23" s="94">
        <v>749</v>
      </c>
      <c r="AA23" s="947">
        <v>65393481</v>
      </c>
      <c r="AB23" s="947">
        <v>87307</v>
      </c>
      <c r="AC23" s="94">
        <v>6356700</v>
      </c>
      <c r="AD23" s="94">
        <v>690</v>
      </c>
      <c r="AE23" s="97">
        <v>9212</v>
      </c>
    </row>
    <row r="24" spans="1:31" ht="15" customHeight="1">
      <c r="A24" s="723"/>
      <c r="B24" s="742"/>
      <c r="C24" s="92" t="s">
        <v>1198</v>
      </c>
      <c r="D24" s="1058">
        <f t="shared" si="3"/>
        <v>2</v>
      </c>
      <c r="E24" s="94">
        <v>1</v>
      </c>
      <c r="F24" s="94">
        <v>1</v>
      </c>
      <c r="G24" s="94">
        <v>0</v>
      </c>
      <c r="H24" s="94">
        <v>0</v>
      </c>
      <c r="I24" s="94">
        <v>0</v>
      </c>
      <c r="J24" s="94">
        <v>0</v>
      </c>
      <c r="K24" s="94">
        <v>0</v>
      </c>
      <c r="L24" s="94">
        <v>0</v>
      </c>
      <c r="M24" s="94">
        <v>0</v>
      </c>
      <c r="N24" s="94">
        <v>0</v>
      </c>
      <c r="O24" s="94">
        <v>0</v>
      </c>
      <c r="P24" s="94">
        <v>0</v>
      </c>
      <c r="Q24" s="94">
        <v>0</v>
      </c>
      <c r="R24" s="94">
        <v>0</v>
      </c>
      <c r="S24" s="94">
        <v>0</v>
      </c>
      <c r="T24" s="94">
        <v>0</v>
      </c>
      <c r="U24" s="94">
        <v>0</v>
      </c>
      <c r="V24" s="94">
        <v>0</v>
      </c>
      <c r="W24" s="94">
        <v>0</v>
      </c>
      <c r="X24" s="94">
        <v>0</v>
      </c>
      <c r="Y24" s="94">
        <v>0</v>
      </c>
      <c r="Z24" s="94">
        <v>2075</v>
      </c>
      <c r="AA24" s="947">
        <v>426112223</v>
      </c>
      <c r="AB24" s="947">
        <v>205355</v>
      </c>
      <c r="AC24" s="94">
        <v>16778200</v>
      </c>
      <c r="AD24" s="94">
        <v>1680</v>
      </c>
      <c r="AE24" s="97">
        <v>9987</v>
      </c>
    </row>
    <row r="25" spans="1:31" ht="15" customHeight="1">
      <c r="A25" s="723"/>
      <c r="B25" s="742"/>
      <c r="C25" s="92" t="s">
        <v>1253</v>
      </c>
      <c r="D25" s="1058">
        <f t="shared" si="3"/>
        <v>1</v>
      </c>
      <c r="E25" s="94">
        <v>0</v>
      </c>
      <c r="F25" s="94">
        <v>0</v>
      </c>
      <c r="G25" s="94">
        <v>0</v>
      </c>
      <c r="H25" s="94">
        <v>0</v>
      </c>
      <c r="I25" s="94">
        <v>0</v>
      </c>
      <c r="J25" s="94">
        <v>0</v>
      </c>
      <c r="K25" s="94">
        <v>0</v>
      </c>
      <c r="L25" s="94">
        <v>0</v>
      </c>
      <c r="M25" s="94">
        <v>0</v>
      </c>
      <c r="N25" s="94">
        <v>0</v>
      </c>
      <c r="O25" s="94">
        <v>0</v>
      </c>
      <c r="P25" s="94">
        <v>0</v>
      </c>
      <c r="Q25" s="94">
        <v>0</v>
      </c>
      <c r="R25" s="94">
        <v>0</v>
      </c>
      <c r="S25" s="94">
        <v>1</v>
      </c>
      <c r="T25" s="94">
        <v>0</v>
      </c>
      <c r="U25" s="94">
        <v>0</v>
      </c>
      <c r="V25" s="94">
        <v>0</v>
      </c>
      <c r="W25" s="94">
        <v>0</v>
      </c>
      <c r="X25" s="94">
        <v>0</v>
      </c>
      <c r="Y25" s="94">
        <v>55</v>
      </c>
      <c r="Z25" s="94">
        <v>167</v>
      </c>
      <c r="AA25" s="947">
        <v>27360039</v>
      </c>
      <c r="AB25" s="947">
        <v>163832</v>
      </c>
      <c r="AC25" s="94">
        <v>616000</v>
      </c>
      <c r="AD25" s="94">
        <v>67</v>
      </c>
      <c r="AE25" s="97">
        <v>9194</v>
      </c>
    </row>
    <row r="26" spans="1:31" ht="15" customHeight="1">
      <c r="A26" s="723"/>
      <c r="B26" s="742"/>
      <c r="C26" s="92"/>
      <c r="D26" s="1058"/>
      <c r="E26" s="94"/>
      <c r="F26" s="94"/>
      <c r="G26" s="94"/>
      <c r="H26" s="94"/>
      <c r="I26" s="94"/>
      <c r="J26" s="94"/>
      <c r="K26" s="94"/>
      <c r="L26" s="94"/>
      <c r="M26" s="94"/>
      <c r="N26" s="94"/>
      <c r="O26" s="94"/>
      <c r="P26" s="94"/>
      <c r="Q26" s="94"/>
      <c r="R26" s="94"/>
      <c r="S26" s="94"/>
      <c r="T26" s="94"/>
      <c r="U26" s="94"/>
      <c r="V26" s="94"/>
      <c r="W26" s="94"/>
      <c r="X26" s="94"/>
      <c r="Y26" s="94"/>
      <c r="Z26" s="94"/>
      <c r="AA26" s="947"/>
      <c r="AB26" s="947"/>
      <c r="AC26" s="94"/>
      <c r="AD26" s="94"/>
      <c r="AE26" s="97"/>
    </row>
    <row r="27" spans="1:31" ht="15" customHeight="1">
      <c r="A27" s="723"/>
      <c r="B27" s="742"/>
      <c r="C27" s="92" t="s">
        <v>1254</v>
      </c>
      <c r="D27" s="1128">
        <f>SUM(E27:X27)</f>
        <v>54</v>
      </c>
      <c r="E27" s="1129">
        <v>3</v>
      </c>
      <c r="F27" s="1129">
        <v>5</v>
      </c>
      <c r="G27" s="1129">
        <v>6</v>
      </c>
      <c r="H27" s="1129">
        <v>5</v>
      </c>
      <c r="I27" s="1129">
        <v>1</v>
      </c>
      <c r="J27" s="1129">
        <v>3</v>
      </c>
      <c r="K27" s="1129">
        <v>0</v>
      </c>
      <c r="L27" s="1129">
        <v>2</v>
      </c>
      <c r="M27" s="1129">
        <v>5</v>
      </c>
      <c r="N27" s="1129">
        <v>0</v>
      </c>
      <c r="O27" s="1129">
        <v>0</v>
      </c>
      <c r="P27" s="1129">
        <v>0</v>
      </c>
      <c r="Q27" s="1129">
        <v>1</v>
      </c>
      <c r="R27" s="1129">
        <v>1</v>
      </c>
      <c r="S27" s="1129">
        <v>6</v>
      </c>
      <c r="T27" s="1129">
        <v>0</v>
      </c>
      <c r="U27" s="1129">
        <v>5</v>
      </c>
      <c r="V27" s="1129">
        <v>4</v>
      </c>
      <c r="W27" s="1129">
        <v>3</v>
      </c>
      <c r="X27" s="1129">
        <v>4</v>
      </c>
      <c r="Y27" s="94">
        <v>0</v>
      </c>
      <c r="Z27" s="94">
        <v>152</v>
      </c>
      <c r="AA27" s="947">
        <v>8223353</v>
      </c>
      <c r="AB27" s="947">
        <v>54101</v>
      </c>
      <c r="AC27" s="94">
        <v>198000</v>
      </c>
      <c r="AD27" s="94">
        <v>24</v>
      </c>
      <c r="AE27" s="97">
        <v>8250</v>
      </c>
    </row>
    <row r="28" spans="1:31" ht="15" customHeight="1">
      <c r="A28" s="723"/>
      <c r="B28" s="742"/>
      <c r="C28" s="92"/>
      <c r="D28" s="1126"/>
      <c r="E28" s="94"/>
      <c r="F28" s="94"/>
      <c r="G28" s="94"/>
      <c r="H28" s="94"/>
      <c r="I28" s="94"/>
      <c r="J28" s="94"/>
      <c r="K28" s="94"/>
      <c r="L28" s="94"/>
      <c r="M28" s="94"/>
      <c r="N28" s="94"/>
      <c r="O28" s="94"/>
      <c r="P28" s="94"/>
      <c r="Q28" s="94"/>
      <c r="R28" s="94"/>
      <c r="S28" s="94"/>
      <c r="T28" s="94"/>
      <c r="U28" s="94"/>
      <c r="V28" s="94"/>
      <c r="W28" s="94"/>
      <c r="X28" s="94"/>
      <c r="Y28" s="94"/>
      <c r="Z28" s="94"/>
      <c r="AA28" s="94"/>
      <c r="AB28" s="947"/>
      <c r="AC28" s="947"/>
      <c r="AD28" s="947"/>
      <c r="AE28" s="1127"/>
    </row>
    <row r="29" spans="1:31" s="754" customFormat="1" ht="15" customHeight="1">
      <c r="A29" s="750"/>
      <c r="B29" s="1610" t="s">
        <v>1199</v>
      </c>
      <c r="C29" s="1614"/>
      <c r="D29" s="1124">
        <f aca="true" t="shared" si="4" ref="D29:AC29">SUM(D30:D33)</f>
        <v>47</v>
      </c>
      <c r="E29" s="81">
        <f t="shared" si="4"/>
        <v>4</v>
      </c>
      <c r="F29" s="81">
        <f t="shared" si="4"/>
        <v>4</v>
      </c>
      <c r="G29" s="81">
        <f t="shared" si="4"/>
        <v>5</v>
      </c>
      <c r="H29" s="81">
        <f t="shared" si="4"/>
        <v>3</v>
      </c>
      <c r="I29" s="81">
        <f t="shared" si="4"/>
        <v>2</v>
      </c>
      <c r="J29" s="81">
        <f t="shared" si="4"/>
        <v>2</v>
      </c>
      <c r="K29" s="81">
        <f t="shared" si="4"/>
        <v>1</v>
      </c>
      <c r="L29" s="81">
        <f t="shared" si="4"/>
        <v>1</v>
      </c>
      <c r="M29" s="81">
        <f t="shared" si="4"/>
        <v>3</v>
      </c>
      <c r="N29" s="81">
        <f t="shared" si="4"/>
        <v>0</v>
      </c>
      <c r="O29" s="81">
        <f t="shared" si="4"/>
        <v>2</v>
      </c>
      <c r="P29" s="81">
        <f t="shared" si="4"/>
        <v>2</v>
      </c>
      <c r="Q29" s="81">
        <f t="shared" si="4"/>
        <v>1</v>
      </c>
      <c r="R29" s="81">
        <f t="shared" si="4"/>
        <v>0</v>
      </c>
      <c r="S29" s="81">
        <f t="shared" si="4"/>
        <v>2</v>
      </c>
      <c r="T29" s="81">
        <f t="shared" si="4"/>
        <v>0</v>
      </c>
      <c r="U29" s="81">
        <f t="shared" si="4"/>
        <v>2</v>
      </c>
      <c r="V29" s="81">
        <f t="shared" si="4"/>
        <v>1</v>
      </c>
      <c r="W29" s="81">
        <f t="shared" si="4"/>
        <v>3</v>
      </c>
      <c r="X29" s="81">
        <f t="shared" si="4"/>
        <v>9</v>
      </c>
      <c r="Y29" s="81">
        <f t="shared" si="4"/>
        <v>2180</v>
      </c>
      <c r="Z29" s="81">
        <f t="shared" si="4"/>
        <v>23562</v>
      </c>
      <c r="AA29" s="81">
        <f t="shared" si="4"/>
        <v>3084305534</v>
      </c>
      <c r="AB29" s="81">
        <f t="shared" si="4"/>
        <v>264240</v>
      </c>
      <c r="AC29" s="81">
        <f t="shared" si="4"/>
        <v>108438628</v>
      </c>
      <c r="AD29" s="94" t="s">
        <v>1255</v>
      </c>
      <c r="AE29" s="82">
        <f>SUM(AE30:AE33)</f>
        <v>9380</v>
      </c>
    </row>
    <row r="30" spans="1:31" ht="15" customHeight="1">
      <c r="A30" s="723"/>
      <c r="B30" s="742"/>
      <c r="C30" s="92" t="s">
        <v>1200</v>
      </c>
      <c r="D30" s="1058">
        <f>SUM(E30:X30)</f>
        <v>12</v>
      </c>
      <c r="E30" s="94">
        <v>1</v>
      </c>
      <c r="F30" s="94">
        <v>1</v>
      </c>
      <c r="G30" s="94">
        <v>2</v>
      </c>
      <c r="H30" s="94">
        <v>1</v>
      </c>
      <c r="I30" s="94">
        <v>1</v>
      </c>
      <c r="J30" s="94">
        <v>0</v>
      </c>
      <c r="K30" s="94">
        <v>1</v>
      </c>
      <c r="L30" s="94">
        <v>1</v>
      </c>
      <c r="M30" s="94">
        <v>1</v>
      </c>
      <c r="N30" s="94">
        <v>0</v>
      </c>
      <c r="O30" s="94">
        <v>0</v>
      </c>
      <c r="P30" s="94">
        <v>1</v>
      </c>
      <c r="Q30" s="94">
        <v>1</v>
      </c>
      <c r="R30" s="94">
        <v>0</v>
      </c>
      <c r="S30" s="94">
        <v>1</v>
      </c>
      <c r="T30" s="94">
        <v>0</v>
      </c>
      <c r="U30" s="94">
        <v>0</v>
      </c>
      <c r="V30" s="94">
        <v>0</v>
      </c>
      <c r="W30" s="94">
        <v>0</v>
      </c>
      <c r="X30" s="94">
        <v>0</v>
      </c>
      <c r="Y30" s="94">
        <v>1020</v>
      </c>
      <c r="Z30" s="94">
        <v>12205</v>
      </c>
      <c r="AA30" s="94">
        <v>1199127799</v>
      </c>
      <c r="AB30" s="947">
        <v>98248</v>
      </c>
      <c r="AC30" s="947">
        <v>27380310</v>
      </c>
      <c r="AD30" s="94" t="s">
        <v>1255</v>
      </c>
      <c r="AE30" s="1127">
        <v>2243</v>
      </c>
    </row>
    <row r="31" spans="1:31" ht="15" customHeight="1">
      <c r="A31" s="723"/>
      <c r="B31" s="742"/>
      <c r="C31" s="92" t="s">
        <v>1201</v>
      </c>
      <c r="D31" s="1058">
        <f>SUM(E31:X31)</f>
        <v>13</v>
      </c>
      <c r="E31" s="94">
        <v>1</v>
      </c>
      <c r="F31" s="94">
        <v>1</v>
      </c>
      <c r="G31" s="94">
        <v>1</v>
      </c>
      <c r="H31" s="94">
        <v>1</v>
      </c>
      <c r="I31" s="94">
        <v>0</v>
      </c>
      <c r="J31" s="94">
        <v>1</v>
      </c>
      <c r="K31" s="94">
        <v>0</v>
      </c>
      <c r="L31" s="94">
        <v>0</v>
      </c>
      <c r="M31" s="94">
        <v>1</v>
      </c>
      <c r="N31" s="94">
        <v>0</v>
      </c>
      <c r="O31" s="94">
        <v>0</v>
      </c>
      <c r="P31" s="94">
        <v>1</v>
      </c>
      <c r="Q31" s="94">
        <v>0</v>
      </c>
      <c r="R31" s="94">
        <v>0</v>
      </c>
      <c r="S31" s="94">
        <v>1</v>
      </c>
      <c r="T31" s="94">
        <v>0</v>
      </c>
      <c r="U31" s="94">
        <v>2</v>
      </c>
      <c r="V31" s="94">
        <v>0</v>
      </c>
      <c r="W31" s="94">
        <v>1</v>
      </c>
      <c r="X31" s="94">
        <v>2</v>
      </c>
      <c r="Y31" s="94">
        <v>960</v>
      </c>
      <c r="Z31" s="94">
        <v>11357</v>
      </c>
      <c r="AA31" s="94">
        <v>1885177735</v>
      </c>
      <c r="AB31" s="947">
        <v>165992</v>
      </c>
      <c r="AC31" s="947">
        <v>81058318</v>
      </c>
      <c r="AD31" s="94" t="s">
        <v>1255</v>
      </c>
      <c r="AE31" s="1127">
        <v>7137</v>
      </c>
    </row>
    <row r="32" spans="1:31" ht="15" customHeight="1">
      <c r="A32" s="723"/>
      <c r="B32" s="742"/>
      <c r="C32" s="92" t="s">
        <v>1202</v>
      </c>
      <c r="D32" s="1058">
        <f>SUM(E32:X32)</f>
        <v>3</v>
      </c>
      <c r="E32" s="94">
        <v>0</v>
      </c>
      <c r="F32" s="94">
        <v>1</v>
      </c>
      <c r="G32" s="94">
        <v>0</v>
      </c>
      <c r="H32" s="94">
        <v>0</v>
      </c>
      <c r="I32" s="94">
        <v>0</v>
      </c>
      <c r="J32" s="94">
        <v>0</v>
      </c>
      <c r="K32" s="94">
        <v>0</v>
      </c>
      <c r="L32" s="94">
        <v>0</v>
      </c>
      <c r="M32" s="94">
        <v>0</v>
      </c>
      <c r="N32" s="94">
        <v>0</v>
      </c>
      <c r="O32" s="94">
        <v>1</v>
      </c>
      <c r="P32" s="94">
        <v>0</v>
      </c>
      <c r="Q32" s="94">
        <v>0</v>
      </c>
      <c r="R32" s="94">
        <v>0</v>
      </c>
      <c r="S32" s="94">
        <v>0</v>
      </c>
      <c r="T32" s="94">
        <v>0</v>
      </c>
      <c r="U32" s="94">
        <v>0</v>
      </c>
      <c r="V32" s="94">
        <v>0</v>
      </c>
      <c r="W32" s="94">
        <v>0</v>
      </c>
      <c r="X32" s="94">
        <v>1</v>
      </c>
      <c r="Y32" s="94">
        <v>200</v>
      </c>
      <c r="Z32" s="94">
        <v>0</v>
      </c>
      <c r="AA32" s="94">
        <v>0</v>
      </c>
      <c r="AB32" s="94">
        <v>0</v>
      </c>
      <c r="AC32" s="94">
        <v>0</v>
      </c>
      <c r="AD32" s="94" t="s">
        <v>1255</v>
      </c>
      <c r="AE32" s="97">
        <v>0</v>
      </c>
    </row>
    <row r="33" spans="1:31" ht="15" customHeight="1">
      <c r="A33" s="723"/>
      <c r="B33" s="742"/>
      <c r="C33" s="92" t="s">
        <v>1203</v>
      </c>
      <c r="D33" s="1058">
        <f>SUM(E33:X33)</f>
        <v>19</v>
      </c>
      <c r="E33" s="94">
        <v>2</v>
      </c>
      <c r="F33" s="94">
        <v>1</v>
      </c>
      <c r="G33" s="94">
        <v>2</v>
      </c>
      <c r="H33" s="94">
        <v>1</v>
      </c>
      <c r="I33" s="94">
        <v>1</v>
      </c>
      <c r="J33" s="94">
        <v>1</v>
      </c>
      <c r="K33" s="94">
        <v>0</v>
      </c>
      <c r="L33" s="94">
        <v>0</v>
      </c>
      <c r="M33" s="94">
        <v>1</v>
      </c>
      <c r="N33" s="94">
        <v>0</v>
      </c>
      <c r="O33" s="94">
        <v>1</v>
      </c>
      <c r="P33" s="94">
        <v>0</v>
      </c>
      <c r="Q33" s="94">
        <v>0</v>
      </c>
      <c r="R33" s="94">
        <v>0</v>
      </c>
      <c r="S33" s="94">
        <v>0</v>
      </c>
      <c r="T33" s="94">
        <v>0</v>
      </c>
      <c r="U33" s="94">
        <v>0</v>
      </c>
      <c r="V33" s="94">
        <v>1</v>
      </c>
      <c r="W33" s="94">
        <v>2</v>
      </c>
      <c r="X33" s="94">
        <v>6</v>
      </c>
      <c r="Y33" s="94">
        <v>0</v>
      </c>
      <c r="Z33" s="94">
        <v>0</v>
      </c>
      <c r="AA33" s="94">
        <v>0</v>
      </c>
      <c r="AB33" s="94">
        <v>0</v>
      </c>
      <c r="AC33" s="94">
        <v>0</v>
      </c>
      <c r="AD33" s="94" t="s">
        <v>1255</v>
      </c>
      <c r="AE33" s="97">
        <v>0</v>
      </c>
    </row>
    <row r="34" spans="1:31" ht="24" customHeight="1">
      <c r="A34" s="723"/>
      <c r="B34" s="742"/>
      <c r="C34" s="92"/>
      <c r="D34" s="1126"/>
      <c r="E34" s="94"/>
      <c r="F34" s="94"/>
      <c r="G34" s="94"/>
      <c r="H34" s="94"/>
      <c r="I34" s="94"/>
      <c r="J34" s="94"/>
      <c r="K34" s="94"/>
      <c r="L34" s="94"/>
      <c r="M34" s="94"/>
      <c r="N34" s="94"/>
      <c r="O34" s="94"/>
      <c r="P34" s="94"/>
      <c r="Q34" s="94"/>
      <c r="R34" s="94"/>
      <c r="S34" s="94"/>
      <c r="T34" s="94"/>
      <c r="U34" s="94"/>
      <c r="V34" s="94"/>
      <c r="W34" s="94"/>
      <c r="X34" s="94"/>
      <c r="Y34" s="94"/>
      <c r="Z34" s="1130" t="s">
        <v>1256</v>
      </c>
      <c r="AA34" s="94"/>
      <c r="AB34" s="947"/>
      <c r="AC34" s="947"/>
      <c r="AD34" s="947"/>
      <c r="AE34" s="1127"/>
    </row>
    <row r="35" spans="1:31" s="754" customFormat="1" ht="15" customHeight="1">
      <c r="A35" s="750"/>
      <c r="B35" s="1610" t="s">
        <v>1204</v>
      </c>
      <c r="C35" s="1614"/>
      <c r="D35" s="1124">
        <f aca="true" t="shared" si="5" ref="D35:AB35">SUM(D36:D44)</f>
        <v>10</v>
      </c>
      <c r="E35" s="81">
        <f t="shared" si="5"/>
        <v>5</v>
      </c>
      <c r="F35" s="81">
        <f t="shared" si="5"/>
        <v>1</v>
      </c>
      <c r="G35" s="81">
        <f t="shared" si="5"/>
        <v>1</v>
      </c>
      <c r="H35" s="81">
        <f t="shared" si="5"/>
        <v>0</v>
      </c>
      <c r="I35" s="81">
        <f t="shared" si="5"/>
        <v>0</v>
      </c>
      <c r="J35" s="81">
        <f t="shared" si="5"/>
        <v>0</v>
      </c>
      <c r="K35" s="81">
        <f t="shared" si="5"/>
        <v>1</v>
      </c>
      <c r="L35" s="81">
        <f t="shared" si="5"/>
        <v>0</v>
      </c>
      <c r="M35" s="81">
        <f t="shared" si="5"/>
        <v>0</v>
      </c>
      <c r="N35" s="81">
        <f t="shared" si="5"/>
        <v>0</v>
      </c>
      <c r="O35" s="81">
        <f t="shared" si="5"/>
        <v>1</v>
      </c>
      <c r="P35" s="81">
        <f t="shared" si="5"/>
        <v>0</v>
      </c>
      <c r="Q35" s="81">
        <f t="shared" si="5"/>
        <v>0</v>
      </c>
      <c r="R35" s="81">
        <f t="shared" si="5"/>
        <v>0</v>
      </c>
      <c r="S35" s="81">
        <f t="shared" si="5"/>
        <v>0</v>
      </c>
      <c r="T35" s="81">
        <f t="shared" si="5"/>
        <v>0</v>
      </c>
      <c r="U35" s="81">
        <f t="shared" si="5"/>
        <v>1</v>
      </c>
      <c r="V35" s="81">
        <f t="shared" si="5"/>
        <v>0</v>
      </c>
      <c r="W35" s="81">
        <f t="shared" si="5"/>
        <v>0</v>
      </c>
      <c r="X35" s="81">
        <f t="shared" si="5"/>
        <v>0</v>
      </c>
      <c r="Y35" s="81">
        <f t="shared" si="5"/>
        <v>407</v>
      </c>
      <c r="Z35" s="81">
        <f t="shared" si="5"/>
        <v>4863</v>
      </c>
      <c r="AA35" s="81">
        <f t="shared" si="5"/>
        <v>713272850</v>
      </c>
      <c r="AB35" s="81">
        <f t="shared" si="5"/>
        <v>709452</v>
      </c>
      <c r="AC35" s="94" t="s">
        <v>1257</v>
      </c>
      <c r="AD35" s="94" t="s">
        <v>1257</v>
      </c>
      <c r="AE35" s="97" t="s">
        <v>1257</v>
      </c>
    </row>
    <row r="36" spans="1:31" ht="15" customHeight="1">
      <c r="A36" s="723"/>
      <c r="B36" s="742"/>
      <c r="C36" s="92" t="s">
        <v>1205</v>
      </c>
      <c r="D36" s="1058">
        <f aca="true" t="shared" si="6" ref="D36:D44">SUM(E36:X36)</f>
        <v>1</v>
      </c>
      <c r="E36" s="94">
        <v>0</v>
      </c>
      <c r="F36" s="94">
        <v>0</v>
      </c>
      <c r="G36" s="94">
        <v>0</v>
      </c>
      <c r="H36" s="94">
        <v>0</v>
      </c>
      <c r="I36" s="94">
        <v>0</v>
      </c>
      <c r="J36" s="94">
        <v>0</v>
      </c>
      <c r="K36" s="94">
        <v>1</v>
      </c>
      <c r="L36" s="94">
        <v>0</v>
      </c>
      <c r="M36" s="94">
        <v>0</v>
      </c>
      <c r="N36" s="94">
        <v>0</v>
      </c>
      <c r="O36" s="94">
        <v>0</v>
      </c>
      <c r="P36" s="94">
        <v>0</v>
      </c>
      <c r="Q36" s="94">
        <v>0</v>
      </c>
      <c r="R36" s="94">
        <v>0</v>
      </c>
      <c r="S36" s="94">
        <v>0</v>
      </c>
      <c r="T36" s="94">
        <v>0</v>
      </c>
      <c r="U36" s="94">
        <v>0</v>
      </c>
      <c r="V36" s="94">
        <v>0</v>
      </c>
      <c r="W36" s="94">
        <v>0</v>
      </c>
      <c r="X36" s="94">
        <v>0</v>
      </c>
      <c r="Y36" s="94">
        <v>35</v>
      </c>
      <c r="Z36" s="94">
        <v>276</v>
      </c>
      <c r="AA36" s="94">
        <v>35076459</v>
      </c>
      <c r="AB36" s="94">
        <v>127088</v>
      </c>
      <c r="AC36" s="94" t="s">
        <v>1257</v>
      </c>
      <c r="AD36" s="94" t="s">
        <v>1257</v>
      </c>
      <c r="AE36" s="97" t="s">
        <v>1257</v>
      </c>
    </row>
    <row r="37" spans="1:31" ht="15" customHeight="1">
      <c r="A37" s="723"/>
      <c r="B37" s="742"/>
      <c r="C37" s="92" t="s">
        <v>1258</v>
      </c>
      <c r="D37" s="1058">
        <f t="shared" si="6"/>
        <v>0</v>
      </c>
      <c r="E37" s="94">
        <v>0</v>
      </c>
      <c r="F37" s="94">
        <v>0</v>
      </c>
      <c r="G37" s="94">
        <v>0</v>
      </c>
      <c r="H37" s="94">
        <v>0</v>
      </c>
      <c r="I37" s="94">
        <v>0</v>
      </c>
      <c r="J37" s="94">
        <v>0</v>
      </c>
      <c r="K37" s="94">
        <v>0</v>
      </c>
      <c r="L37" s="94">
        <v>0</v>
      </c>
      <c r="M37" s="94">
        <v>0</v>
      </c>
      <c r="N37" s="94">
        <v>0</v>
      </c>
      <c r="O37" s="94">
        <v>0</v>
      </c>
      <c r="P37" s="94">
        <v>0</v>
      </c>
      <c r="Q37" s="94">
        <v>0</v>
      </c>
      <c r="R37" s="94">
        <v>0</v>
      </c>
      <c r="S37" s="94">
        <v>0</v>
      </c>
      <c r="T37" s="94">
        <v>0</v>
      </c>
      <c r="U37" s="94">
        <v>0</v>
      </c>
      <c r="V37" s="94">
        <v>0</v>
      </c>
      <c r="W37" s="94">
        <v>0</v>
      </c>
      <c r="X37" s="94">
        <v>0</v>
      </c>
      <c r="Y37" s="94">
        <v>0</v>
      </c>
      <c r="Z37" s="94">
        <v>0</v>
      </c>
      <c r="AA37" s="94">
        <v>6977562</v>
      </c>
      <c r="AB37" s="94">
        <v>0</v>
      </c>
      <c r="AC37" s="94" t="s">
        <v>1259</v>
      </c>
      <c r="AD37" s="94" t="s">
        <v>1259</v>
      </c>
      <c r="AE37" s="97" t="s">
        <v>1259</v>
      </c>
    </row>
    <row r="38" spans="1:31" ht="15" customHeight="1">
      <c r="A38" s="723"/>
      <c r="B38" s="742"/>
      <c r="C38" s="92" t="s">
        <v>1206</v>
      </c>
      <c r="D38" s="1058">
        <f t="shared" si="6"/>
        <v>3</v>
      </c>
      <c r="E38" s="94">
        <v>3</v>
      </c>
      <c r="F38" s="94">
        <v>0</v>
      </c>
      <c r="G38" s="94">
        <v>0</v>
      </c>
      <c r="H38" s="94">
        <v>0</v>
      </c>
      <c r="I38" s="94">
        <v>0</v>
      </c>
      <c r="J38" s="94">
        <v>0</v>
      </c>
      <c r="K38" s="94">
        <v>0</v>
      </c>
      <c r="L38" s="94">
        <v>0</v>
      </c>
      <c r="M38" s="94">
        <v>0</v>
      </c>
      <c r="N38" s="94">
        <v>0</v>
      </c>
      <c r="O38" s="94">
        <v>0</v>
      </c>
      <c r="P38" s="94">
        <v>0</v>
      </c>
      <c r="Q38" s="94">
        <v>0</v>
      </c>
      <c r="R38" s="94">
        <v>0</v>
      </c>
      <c r="S38" s="94">
        <v>0</v>
      </c>
      <c r="T38" s="94">
        <v>0</v>
      </c>
      <c r="U38" s="94">
        <v>0</v>
      </c>
      <c r="V38" s="94">
        <v>0</v>
      </c>
      <c r="W38" s="94">
        <v>0</v>
      </c>
      <c r="X38" s="94">
        <v>0</v>
      </c>
      <c r="Y38" s="94">
        <v>147</v>
      </c>
      <c r="Z38" s="94">
        <v>1580</v>
      </c>
      <c r="AA38" s="94">
        <v>154970929</v>
      </c>
      <c r="AB38" s="94">
        <v>98082</v>
      </c>
      <c r="AC38" s="94" t="s">
        <v>1259</v>
      </c>
      <c r="AD38" s="94" t="s">
        <v>1259</v>
      </c>
      <c r="AE38" s="97" t="s">
        <v>1259</v>
      </c>
    </row>
    <row r="39" spans="1:31" ht="15" customHeight="1">
      <c r="A39" s="723"/>
      <c r="B39" s="742"/>
      <c r="C39" s="92" t="s">
        <v>1260</v>
      </c>
      <c r="D39" s="1058">
        <f t="shared" si="6"/>
        <v>1</v>
      </c>
      <c r="E39" s="94">
        <v>0</v>
      </c>
      <c r="F39" s="94">
        <v>1</v>
      </c>
      <c r="G39" s="94">
        <v>0</v>
      </c>
      <c r="H39" s="94">
        <v>0</v>
      </c>
      <c r="I39" s="94">
        <v>0</v>
      </c>
      <c r="J39" s="94">
        <v>0</v>
      </c>
      <c r="K39" s="94">
        <v>0</v>
      </c>
      <c r="L39" s="94">
        <v>0</v>
      </c>
      <c r="M39" s="94">
        <v>0</v>
      </c>
      <c r="N39" s="94">
        <v>0</v>
      </c>
      <c r="O39" s="94">
        <v>0</v>
      </c>
      <c r="P39" s="94">
        <v>0</v>
      </c>
      <c r="Q39" s="94">
        <v>0</v>
      </c>
      <c r="R39" s="94">
        <v>0</v>
      </c>
      <c r="S39" s="94">
        <v>0</v>
      </c>
      <c r="T39" s="94">
        <v>0</v>
      </c>
      <c r="U39" s="94">
        <v>0</v>
      </c>
      <c r="V39" s="94">
        <v>0</v>
      </c>
      <c r="W39" s="94">
        <v>0</v>
      </c>
      <c r="X39" s="94">
        <v>0</v>
      </c>
      <c r="Y39" s="94">
        <v>70</v>
      </c>
      <c r="Z39" s="94">
        <v>851</v>
      </c>
      <c r="AA39" s="94">
        <v>122919266</v>
      </c>
      <c r="AB39" s="94">
        <v>144440</v>
      </c>
      <c r="AC39" s="94" t="s">
        <v>1259</v>
      </c>
      <c r="AD39" s="94" t="s">
        <v>1259</v>
      </c>
      <c r="AE39" s="97" t="s">
        <v>1259</v>
      </c>
    </row>
    <row r="40" spans="1:31" ht="15" customHeight="1">
      <c r="A40" s="723"/>
      <c r="B40" s="742"/>
      <c r="C40" s="92" t="s">
        <v>1207</v>
      </c>
      <c r="D40" s="1058">
        <f t="shared" si="6"/>
        <v>1</v>
      </c>
      <c r="E40" s="94">
        <v>0</v>
      </c>
      <c r="F40" s="94">
        <v>0</v>
      </c>
      <c r="G40" s="94">
        <v>1</v>
      </c>
      <c r="H40" s="94">
        <v>0</v>
      </c>
      <c r="I40" s="94">
        <v>0</v>
      </c>
      <c r="J40" s="94">
        <v>0</v>
      </c>
      <c r="K40" s="94">
        <v>0</v>
      </c>
      <c r="L40" s="94">
        <v>0</v>
      </c>
      <c r="M40" s="94">
        <v>0</v>
      </c>
      <c r="N40" s="94">
        <v>0</v>
      </c>
      <c r="O40" s="94">
        <v>0</v>
      </c>
      <c r="P40" s="94">
        <v>0</v>
      </c>
      <c r="Q40" s="94">
        <v>0</v>
      </c>
      <c r="R40" s="94">
        <v>0</v>
      </c>
      <c r="S40" s="94">
        <v>0</v>
      </c>
      <c r="T40" s="94">
        <v>0</v>
      </c>
      <c r="U40" s="94">
        <v>0</v>
      </c>
      <c r="V40" s="94">
        <v>0</v>
      </c>
      <c r="W40" s="94">
        <v>0</v>
      </c>
      <c r="X40" s="94">
        <v>0</v>
      </c>
      <c r="Y40" s="94">
        <v>55</v>
      </c>
      <c r="Z40" s="94">
        <v>789</v>
      </c>
      <c r="AA40" s="94">
        <v>97241529</v>
      </c>
      <c r="AB40" s="94">
        <v>123246</v>
      </c>
      <c r="AC40" s="94" t="s">
        <v>1259</v>
      </c>
      <c r="AD40" s="94" t="s">
        <v>1259</v>
      </c>
      <c r="AE40" s="97" t="s">
        <v>1259</v>
      </c>
    </row>
    <row r="41" spans="1:31" ht="15" customHeight="1">
      <c r="A41" s="723"/>
      <c r="B41" s="742"/>
      <c r="C41" s="92" t="s">
        <v>1208</v>
      </c>
      <c r="D41" s="1058">
        <f t="shared" si="6"/>
        <v>1</v>
      </c>
      <c r="E41" s="94">
        <v>0</v>
      </c>
      <c r="F41" s="94">
        <v>0</v>
      </c>
      <c r="G41" s="94">
        <v>0</v>
      </c>
      <c r="H41" s="94">
        <v>0</v>
      </c>
      <c r="I41" s="94">
        <v>0</v>
      </c>
      <c r="J41" s="94">
        <v>0</v>
      </c>
      <c r="K41" s="94">
        <v>0</v>
      </c>
      <c r="L41" s="94">
        <v>0</v>
      </c>
      <c r="M41" s="94">
        <v>0</v>
      </c>
      <c r="N41" s="94">
        <v>0</v>
      </c>
      <c r="O41" s="94">
        <v>0</v>
      </c>
      <c r="P41" s="94">
        <v>0</v>
      </c>
      <c r="Q41" s="94">
        <v>0</v>
      </c>
      <c r="R41" s="94">
        <v>0</v>
      </c>
      <c r="S41" s="94">
        <v>0</v>
      </c>
      <c r="T41" s="94">
        <v>0</v>
      </c>
      <c r="U41" s="94">
        <v>1</v>
      </c>
      <c r="V41" s="94">
        <v>0</v>
      </c>
      <c r="W41" s="94">
        <v>0</v>
      </c>
      <c r="X41" s="94">
        <v>0</v>
      </c>
      <c r="Y41" s="94">
        <v>100</v>
      </c>
      <c r="Z41" s="94">
        <v>1367</v>
      </c>
      <c r="AA41" s="94">
        <v>296087105</v>
      </c>
      <c r="AB41" s="94">
        <v>216596</v>
      </c>
      <c r="AC41" s="94" t="s">
        <v>1259</v>
      </c>
      <c r="AD41" s="94" t="s">
        <v>1259</v>
      </c>
      <c r="AE41" s="97" t="s">
        <v>1259</v>
      </c>
    </row>
    <row r="42" spans="1:31" ht="15" customHeight="1">
      <c r="A42" s="723"/>
      <c r="B42" s="742"/>
      <c r="C42" s="92" t="s">
        <v>1209</v>
      </c>
      <c r="D42" s="1058">
        <f t="shared" si="6"/>
        <v>1</v>
      </c>
      <c r="E42" s="94">
        <v>1</v>
      </c>
      <c r="F42" s="94">
        <v>0</v>
      </c>
      <c r="G42" s="94">
        <v>0</v>
      </c>
      <c r="H42" s="94">
        <v>0</v>
      </c>
      <c r="I42" s="94">
        <v>0</v>
      </c>
      <c r="J42" s="94">
        <v>0</v>
      </c>
      <c r="K42" s="94">
        <v>0</v>
      </c>
      <c r="L42" s="94">
        <v>0</v>
      </c>
      <c r="M42" s="94">
        <v>0</v>
      </c>
      <c r="N42" s="94">
        <v>0</v>
      </c>
      <c r="O42" s="94">
        <v>0</v>
      </c>
      <c r="P42" s="94">
        <v>0</v>
      </c>
      <c r="Q42" s="94">
        <v>0</v>
      </c>
      <c r="R42" s="94">
        <v>0</v>
      </c>
      <c r="S42" s="94">
        <v>0</v>
      </c>
      <c r="T42" s="94">
        <v>0</v>
      </c>
      <c r="U42" s="94">
        <v>0</v>
      </c>
      <c r="V42" s="94">
        <v>0</v>
      </c>
      <c r="W42" s="94">
        <v>0</v>
      </c>
      <c r="X42" s="94">
        <v>0</v>
      </c>
      <c r="Y42" s="94">
        <v>0</v>
      </c>
      <c r="Z42" s="94">
        <v>0</v>
      </c>
      <c r="AA42" s="94">
        <v>0</v>
      </c>
      <c r="AB42" s="94">
        <v>0</v>
      </c>
      <c r="AC42" s="94" t="s">
        <v>1259</v>
      </c>
      <c r="AD42" s="94" t="s">
        <v>1259</v>
      </c>
      <c r="AE42" s="97" t="s">
        <v>1259</v>
      </c>
    </row>
    <row r="43" spans="1:31" ht="15" customHeight="1">
      <c r="A43" s="723"/>
      <c r="B43" s="742"/>
      <c r="C43" s="92" t="s">
        <v>1210</v>
      </c>
      <c r="D43" s="1058">
        <f t="shared" si="6"/>
        <v>1</v>
      </c>
      <c r="E43" s="94">
        <v>1</v>
      </c>
      <c r="F43" s="94">
        <v>0</v>
      </c>
      <c r="G43" s="94">
        <v>0</v>
      </c>
      <c r="H43" s="94">
        <v>0</v>
      </c>
      <c r="I43" s="94">
        <v>0</v>
      </c>
      <c r="J43" s="94">
        <v>0</v>
      </c>
      <c r="K43" s="94">
        <v>0</v>
      </c>
      <c r="L43" s="94">
        <v>0</v>
      </c>
      <c r="M43" s="94">
        <v>0</v>
      </c>
      <c r="N43" s="94">
        <v>0</v>
      </c>
      <c r="O43" s="94">
        <v>0</v>
      </c>
      <c r="P43" s="94">
        <v>0</v>
      </c>
      <c r="Q43" s="94">
        <v>0</v>
      </c>
      <c r="R43" s="94">
        <v>0</v>
      </c>
      <c r="S43" s="94">
        <v>0</v>
      </c>
      <c r="T43" s="94">
        <v>0</v>
      </c>
      <c r="U43" s="94">
        <v>0</v>
      </c>
      <c r="V43" s="94">
        <v>0</v>
      </c>
      <c r="W43" s="94">
        <v>0</v>
      </c>
      <c r="X43" s="94">
        <v>0</v>
      </c>
      <c r="Y43" s="94">
        <v>0</v>
      </c>
      <c r="Z43" s="94">
        <v>0</v>
      </c>
      <c r="AA43" s="94">
        <v>0</v>
      </c>
      <c r="AB43" s="94">
        <v>0</v>
      </c>
      <c r="AC43" s="94" t="s">
        <v>1259</v>
      </c>
      <c r="AD43" s="94" t="s">
        <v>1259</v>
      </c>
      <c r="AE43" s="97" t="s">
        <v>1259</v>
      </c>
    </row>
    <row r="44" spans="1:31" ht="15" customHeight="1">
      <c r="A44" s="723"/>
      <c r="B44" s="742"/>
      <c r="C44" s="92" t="s">
        <v>1261</v>
      </c>
      <c r="D44" s="1058">
        <f t="shared" si="6"/>
        <v>1</v>
      </c>
      <c r="E44" s="94">
        <v>0</v>
      </c>
      <c r="F44" s="94">
        <v>0</v>
      </c>
      <c r="G44" s="94">
        <v>0</v>
      </c>
      <c r="H44" s="94">
        <v>0</v>
      </c>
      <c r="I44" s="94">
        <v>0</v>
      </c>
      <c r="J44" s="94">
        <v>0</v>
      </c>
      <c r="K44" s="94">
        <v>0</v>
      </c>
      <c r="L44" s="94">
        <v>0</v>
      </c>
      <c r="M44" s="94">
        <v>0</v>
      </c>
      <c r="N44" s="94">
        <v>0</v>
      </c>
      <c r="O44" s="94">
        <v>1</v>
      </c>
      <c r="P44" s="94">
        <v>0</v>
      </c>
      <c r="Q44" s="94">
        <v>0</v>
      </c>
      <c r="R44" s="94">
        <v>0</v>
      </c>
      <c r="S44" s="94">
        <v>0</v>
      </c>
      <c r="T44" s="94">
        <v>0</v>
      </c>
      <c r="U44" s="94">
        <v>0</v>
      </c>
      <c r="V44" s="94">
        <v>0</v>
      </c>
      <c r="W44" s="94">
        <v>0</v>
      </c>
      <c r="X44" s="94">
        <v>0</v>
      </c>
      <c r="Y44" s="94">
        <v>0</v>
      </c>
      <c r="Z44" s="94">
        <v>0</v>
      </c>
      <c r="AA44" s="94">
        <v>0</v>
      </c>
      <c r="AB44" s="94">
        <v>0</v>
      </c>
      <c r="AC44" s="94" t="s">
        <v>1262</v>
      </c>
      <c r="AD44" s="94" t="s">
        <v>1262</v>
      </c>
      <c r="AE44" s="97" t="s">
        <v>1262</v>
      </c>
    </row>
    <row r="45" spans="1:31" ht="15" customHeight="1">
      <c r="A45" s="723"/>
      <c r="B45" s="742"/>
      <c r="C45" s="92"/>
      <c r="D45" s="1126"/>
      <c r="E45" s="94"/>
      <c r="F45" s="94"/>
      <c r="G45" s="94"/>
      <c r="H45" s="94"/>
      <c r="I45" s="94"/>
      <c r="J45" s="94"/>
      <c r="K45" s="94"/>
      <c r="L45" s="94"/>
      <c r="M45" s="94"/>
      <c r="N45" s="94"/>
      <c r="O45" s="94"/>
      <c r="P45" s="94"/>
      <c r="Q45" s="94"/>
      <c r="R45" s="94"/>
      <c r="S45" s="94"/>
      <c r="T45" s="94"/>
      <c r="U45" s="94"/>
      <c r="V45" s="94"/>
      <c r="W45" s="94"/>
      <c r="X45" s="94"/>
      <c r="Y45" s="81"/>
      <c r="Z45" s="81"/>
      <c r="AA45" s="94"/>
      <c r="AB45" s="947"/>
      <c r="AC45" s="947"/>
      <c r="AD45" s="947"/>
      <c r="AE45" s="1127"/>
    </row>
    <row r="46" spans="1:31" s="754" customFormat="1" ht="15" customHeight="1">
      <c r="A46" s="750"/>
      <c r="B46" s="1610" t="s">
        <v>1263</v>
      </c>
      <c r="C46" s="1614"/>
      <c r="D46" s="1124">
        <f>SUM(E46:X46)</f>
        <v>11</v>
      </c>
      <c r="E46" s="81">
        <v>0</v>
      </c>
      <c r="F46" s="81">
        <v>2</v>
      </c>
      <c r="G46" s="81">
        <v>2</v>
      </c>
      <c r="H46" s="94">
        <v>0</v>
      </c>
      <c r="I46" s="81">
        <v>0</v>
      </c>
      <c r="J46" s="81">
        <v>1</v>
      </c>
      <c r="K46" s="94">
        <v>0</v>
      </c>
      <c r="L46" s="94">
        <v>0</v>
      </c>
      <c r="M46" s="94">
        <v>0</v>
      </c>
      <c r="N46" s="81">
        <v>0</v>
      </c>
      <c r="O46" s="94">
        <v>0</v>
      </c>
      <c r="P46" s="81">
        <v>0</v>
      </c>
      <c r="Q46" s="94">
        <v>0</v>
      </c>
      <c r="R46" s="94">
        <v>0</v>
      </c>
      <c r="S46" s="94">
        <v>0</v>
      </c>
      <c r="T46" s="94">
        <v>0</v>
      </c>
      <c r="U46" s="81">
        <v>0</v>
      </c>
      <c r="V46" s="81">
        <v>5</v>
      </c>
      <c r="W46" s="94">
        <v>0</v>
      </c>
      <c r="X46" s="81">
        <v>1</v>
      </c>
      <c r="Y46" s="81">
        <v>898</v>
      </c>
      <c r="Z46" s="81">
        <v>893</v>
      </c>
      <c r="AA46" s="81">
        <v>1664226763</v>
      </c>
      <c r="AB46" s="81">
        <v>155302</v>
      </c>
      <c r="AC46" s="81">
        <v>74211750</v>
      </c>
      <c r="AD46" s="81">
        <v>10717</v>
      </c>
      <c r="AE46" s="82">
        <v>6924</v>
      </c>
    </row>
    <row r="47" spans="1:31" s="754" customFormat="1" ht="15" customHeight="1">
      <c r="A47" s="750"/>
      <c r="B47" s="1125"/>
      <c r="C47" s="950"/>
      <c r="D47" s="83"/>
      <c r="E47" s="81"/>
      <c r="F47" s="81"/>
      <c r="G47" s="81"/>
      <c r="H47" s="81"/>
      <c r="I47" s="81"/>
      <c r="J47" s="81"/>
      <c r="K47" s="81"/>
      <c r="L47" s="81"/>
      <c r="M47" s="81"/>
      <c r="N47" s="81"/>
      <c r="O47" s="81"/>
      <c r="P47" s="81"/>
      <c r="Q47" s="81"/>
      <c r="R47" s="81"/>
      <c r="S47" s="81"/>
      <c r="T47" s="81"/>
      <c r="U47" s="81"/>
      <c r="V47" s="81"/>
      <c r="W47" s="81"/>
      <c r="X47" s="81"/>
      <c r="Y47" s="81"/>
      <c r="Z47" s="81"/>
      <c r="AA47" s="81"/>
      <c r="AB47" s="484" t="s">
        <v>1264</v>
      </c>
      <c r="AC47" s="1131"/>
      <c r="AD47" s="94"/>
      <c r="AE47" s="97"/>
    </row>
    <row r="48" spans="1:31" s="754" customFormat="1" ht="15" customHeight="1">
      <c r="A48" s="750"/>
      <c r="B48" s="1610" t="s">
        <v>1211</v>
      </c>
      <c r="C48" s="1614"/>
      <c r="D48" s="1124">
        <f aca="true" t="shared" si="7" ref="D48:Z48">SUM(D49:D50)</f>
        <v>3</v>
      </c>
      <c r="E48" s="81">
        <f t="shared" si="7"/>
        <v>1</v>
      </c>
      <c r="F48" s="81">
        <f t="shared" si="7"/>
        <v>0</v>
      </c>
      <c r="G48" s="81">
        <f t="shared" si="7"/>
        <v>0</v>
      </c>
      <c r="H48" s="81">
        <f t="shared" si="7"/>
        <v>1</v>
      </c>
      <c r="I48" s="81">
        <f t="shared" si="7"/>
        <v>0</v>
      </c>
      <c r="J48" s="81">
        <f t="shared" si="7"/>
        <v>0</v>
      </c>
      <c r="K48" s="81">
        <f t="shared" si="7"/>
        <v>0</v>
      </c>
      <c r="L48" s="81">
        <f t="shared" si="7"/>
        <v>0</v>
      </c>
      <c r="M48" s="81">
        <f t="shared" si="7"/>
        <v>0</v>
      </c>
      <c r="N48" s="81">
        <f t="shared" si="7"/>
        <v>0</v>
      </c>
      <c r="O48" s="81">
        <f t="shared" si="7"/>
        <v>1</v>
      </c>
      <c r="P48" s="81">
        <f t="shared" si="7"/>
        <v>0</v>
      </c>
      <c r="Q48" s="81">
        <f t="shared" si="7"/>
        <v>0</v>
      </c>
      <c r="R48" s="81">
        <f t="shared" si="7"/>
        <v>0</v>
      </c>
      <c r="S48" s="81">
        <f t="shared" si="7"/>
        <v>0</v>
      </c>
      <c r="T48" s="81">
        <f t="shared" si="7"/>
        <v>0</v>
      </c>
      <c r="U48" s="81">
        <f t="shared" si="7"/>
        <v>0</v>
      </c>
      <c r="V48" s="81">
        <f t="shared" si="7"/>
        <v>0</v>
      </c>
      <c r="W48" s="81">
        <f t="shared" si="7"/>
        <v>0</v>
      </c>
      <c r="X48" s="81">
        <f t="shared" si="7"/>
        <v>0</v>
      </c>
      <c r="Y48" s="81">
        <f t="shared" si="7"/>
        <v>0</v>
      </c>
      <c r="Z48" s="81">
        <f t="shared" si="7"/>
        <v>0</v>
      </c>
      <c r="AA48" s="81">
        <v>0</v>
      </c>
      <c r="AB48" s="81">
        <v>0</v>
      </c>
      <c r="AC48" s="81">
        <v>0</v>
      </c>
      <c r="AD48" s="81">
        <v>0</v>
      </c>
      <c r="AE48" s="82">
        <v>0</v>
      </c>
    </row>
    <row r="49" spans="1:31" ht="15" customHeight="1">
      <c r="A49" s="723"/>
      <c r="B49" s="742"/>
      <c r="C49" s="92" t="s">
        <v>1212</v>
      </c>
      <c r="D49" s="1058">
        <f>SUM(E49:X49)</f>
        <v>2</v>
      </c>
      <c r="E49" s="94">
        <v>1</v>
      </c>
      <c r="F49" s="94">
        <v>0</v>
      </c>
      <c r="G49" s="94">
        <v>0</v>
      </c>
      <c r="H49" s="94">
        <v>1</v>
      </c>
      <c r="I49" s="94">
        <v>0</v>
      </c>
      <c r="J49" s="94">
        <v>0</v>
      </c>
      <c r="K49" s="94">
        <v>0</v>
      </c>
      <c r="L49" s="94">
        <v>0</v>
      </c>
      <c r="M49" s="94">
        <v>0</v>
      </c>
      <c r="N49" s="94">
        <v>0</v>
      </c>
      <c r="O49" s="94">
        <v>0</v>
      </c>
      <c r="P49" s="94">
        <v>0</v>
      </c>
      <c r="Q49" s="94">
        <v>0</v>
      </c>
      <c r="R49" s="94">
        <v>0</v>
      </c>
      <c r="S49" s="94">
        <v>0</v>
      </c>
      <c r="T49" s="94">
        <v>0</v>
      </c>
      <c r="U49" s="94">
        <v>0</v>
      </c>
      <c r="V49" s="94">
        <v>0</v>
      </c>
      <c r="W49" s="94">
        <v>0</v>
      </c>
      <c r="X49" s="94">
        <v>0</v>
      </c>
      <c r="Y49" s="94">
        <v>0</v>
      </c>
      <c r="Z49" s="94">
        <v>0</v>
      </c>
      <c r="AA49" s="94">
        <v>0</v>
      </c>
      <c r="AB49" s="94">
        <v>0</v>
      </c>
      <c r="AC49" s="94">
        <v>0</v>
      </c>
      <c r="AD49" s="94">
        <v>0</v>
      </c>
      <c r="AE49" s="97">
        <v>0</v>
      </c>
    </row>
    <row r="50" spans="1:31" ht="15" customHeight="1">
      <c r="A50" s="723"/>
      <c r="B50" s="736"/>
      <c r="C50" s="99" t="s">
        <v>1213</v>
      </c>
      <c r="D50" s="1132">
        <f>SUM(E50:X50)</f>
        <v>1</v>
      </c>
      <c r="E50" s="102">
        <v>0</v>
      </c>
      <c r="F50" s="102">
        <v>0</v>
      </c>
      <c r="G50" s="102">
        <v>0</v>
      </c>
      <c r="H50" s="102">
        <v>0</v>
      </c>
      <c r="I50" s="102">
        <v>0</v>
      </c>
      <c r="J50" s="102">
        <v>0</v>
      </c>
      <c r="K50" s="102">
        <v>0</v>
      </c>
      <c r="L50" s="102">
        <v>0</v>
      </c>
      <c r="M50" s="102">
        <v>0</v>
      </c>
      <c r="N50" s="102">
        <v>0</v>
      </c>
      <c r="O50" s="102">
        <v>1</v>
      </c>
      <c r="P50" s="102">
        <v>0</v>
      </c>
      <c r="Q50" s="102">
        <v>0</v>
      </c>
      <c r="R50" s="102">
        <v>0</v>
      </c>
      <c r="S50" s="102">
        <v>0</v>
      </c>
      <c r="T50" s="102">
        <v>0</v>
      </c>
      <c r="U50" s="102">
        <v>0</v>
      </c>
      <c r="V50" s="102">
        <v>0</v>
      </c>
      <c r="W50" s="102">
        <v>0</v>
      </c>
      <c r="X50" s="102">
        <v>0</v>
      </c>
      <c r="Y50" s="102">
        <v>0</v>
      </c>
      <c r="Z50" s="102">
        <v>0</v>
      </c>
      <c r="AA50" s="102">
        <v>0</v>
      </c>
      <c r="AB50" s="102">
        <v>0</v>
      </c>
      <c r="AC50" s="102">
        <v>0</v>
      </c>
      <c r="AD50" s="102">
        <v>0</v>
      </c>
      <c r="AE50" s="103">
        <v>0</v>
      </c>
    </row>
    <row r="51" ht="15" customHeight="1">
      <c r="C51" s="711" t="s">
        <v>1265</v>
      </c>
    </row>
    <row r="52" ht="15.75" customHeight="1">
      <c r="C52" s="711" t="s">
        <v>1266</v>
      </c>
    </row>
    <row r="53" ht="15.75" customHeight="1">
      <c r="C53" s="711" t="s">
        <v>1267</v>
      </c>
    </row>
    <row r="54" ht="15" customHeight="1">
      <c r="C54" s="711" t="s">
        <v>1268</v>
      </c>
    </row>
  </sheetData>
  <mergeCells count="32">
    <mergeCell ref="B4:C6"/>
    <mergeCell ref="D4:X4"/>
    <mergeCell ref="AA4:AB4"/>
    <mergeCell ref="AC4:AE4"/>
    <mergeCell ref="D5:D6"/>
    <mergeCell ref="E5:E6"/>
    <mergeCell ref="F5:F6"/>
    <mergeCell ref="G5:G6"/>
    <mergeCell ref="H5:H6"/>
    <mergeCell ref="I5:I6"/>
    <mergeCell ref="S5:S6"/>
    <mergeCell ref="T5:T6"/>
    <mergeCell ref="K5:K6"/>
    <mergeCell ref="L5:L6"/>
    <mergeCell ref="M5:M6"/>
    <mergeCell ref="N5:N6"/>
    <mergeCell ref="AB5:AB6"/>
    <mergeCell ref="AC5:AC6"/>
    <mergeCell ref="AE5:AE6"/>
    <mergeCell ref="B8:C8"/>
    <mergeCell ref="U5:U6"/>
    <mergeCell ref="W5:W6"/>
    <mergeCell ref="Y5:Y6"/>
    <mergeCell ref="AA5:AA6"/>
    <mergeCell ref="O5:O6"/>
    <mergeCell ref="Q5:Q6"/>
    <mergeCell ref="B46:C46"/>
    <mergeCell ref="B48:C48"/>
    <mergeCell ref="B10:C10"/>
    <mergeCell ref="B14:C14"/>
    <mergeCell ref="B29:C29"/>
    <mergeCell ref="B35:C35"/>
  </mergeCells>
  <printOptions/>
  <pageMargins left="0.75" right="0.75" top="1" bottom="1" header="0.512" footer="0.512"/>
  <pageSetup orientation="portrait" paperSize="9"/>
  <drawing r:id="rId1"/>
</worksheet>
</file>

<file path=xl/worksheets/sheet33.xml><?xml version="1.0" encoding="utf-8"?>
<worksheet xmlns="http://schemas.openxmlformats.org/spreadsheetml/2006/main" xmlns:r="http://schemas.openxmlformats.org/officeDocument/2006/relationships">
  <dimension ref="A1:AA69"/>
  <sheetViews>
    <sheetView workbookViewId="0" topLeftCell="A1">
      <selection activeCell="A1" sqref="A1"/>
    </sheetView>
  </sheetViews>
  <sheetFormatPr defaultColWidth="9.00390625" defaultRowHeight="13.5"/>
  <cols>
    <col min="1" max="1" width="2.625" style="1012" customWidth="1"/>
    <col min="2" max="2" width="9.625" style="1012" customWidth="1"/>
    <col min="3" max="4" width="6.75390625" style="1012" customWidth="1"/>
    <col min="5" max="5" width="8.125" style="1012" customWidth="1"/>
    <col min="6" max="6" width="9.625" style="1012" customWidth="1"/>
    <col min="7" max="26" width="8.625" style="1012" customWidth="1"/>
    <col min="27" max="27" width="12.50390625" style="1012" customWidth="1"/>
    <col min="28" max="16384" width="9.00390625" style="1012" customWidth="1"/>
  </cols>
  <sheetData>
    <row r="1" spans="1:12" ht="14.25">
      <c r="A1" s="1013" t="s">
        <v>1280</v>
      </c>
      <c r="B1" s="1133"/>
      <c r="K1" s="96"/>
      <c r="L1" s="96"/>
    </row>
    <row r="2" spans="1:27" ht="12.75" thickBot="1">
      <c r="A2" s="96"/>
      <c r="B2" s="1134"/>
      <c r="C2" s="96"/>
      <c r="D2" s="96"/>
      <c r="E2" s="96"/>
      <c r="F2" s="96"/>
      <c r="G2" s="96"/>
      <c r="H2" s="96"/>
      <c r="I2" s="96"/>
      <c r="J2" s="96"/>
      <c r="K2" s="96"/>
      <c r="L2" s="96"/>
      <c r="M2" s="96"/>
      <c r="N2" s="96"/>
      <c r="O2" s="96"/>
      <c r="P2" s="96"/>
      <c r="Q2" s="1135"/>
      <c r="R2" s="1135"/>
      <c r="AA2" s="1135" t="s">
        <v>1270</v>
      </c>
    </row>
    <row r="3" spans="1:27" ht="13.5" customHeight="1" thickTop="1">
      <c r="A3" s="1656" t="s">
        <v>1419</v>
      </c>
      <c r="B3" s="1657"/>
      <c r="C3" s="1662" t="s">
        <v>1271</v>
      </c>
      <c r="D3" s="1663"/>
      <c r="E3" s="1469" t="s">
        <v>1272</v>
      </c>
      <c r="F3" s="1478" t="s">
        <v>1273</v>
      </c>
      <c r="G3" s="1671"/>
      <c r="H3" s="1671"/>
      <c r="I3" s="1671"/>
      <c r="J3" s="1671"/>
      <c r="K3" s="1671"/>
      <c r="L3" s="1671"/>
      <c r="M3" s="1671"/>
      <c r="N3" s="1671"/>
      <c r="O3" s="1671"/>
      <c r="P3" s="1671"/>
      <c r="Q3" s="1671"/>
      <c r="R3" s="1671"/>
      <c r="S3" s="1671"/>
      <c r="T3" s="1671"/>
      <c r="U3" s="1671"/>
      <c r="V3" s="1671"/>
      <c r="W3" s="1671"/>
      <c r="X3" s="1671"/>
      <c r="Y3" s="1671"/>
      <c r="Z3" s="1672"/>
      <c r="AA3" s="1665" t="s">
        <v>1274</v>
      </c>
    </row>
    <row r="4" spans="1:27" ht="13.5" customHeight="1">
      <c r="A4" s="1658"/>
      <c r="B4" s="1659"/>
      <c r="C4" s="1664"/>
      <c r="D4" s="1475"/>
      <c r="E4" s="1652"/>
      <c r="F4" s="1668" t="s">
        <v>1275</v>
      </c>
      <c r="G4" s="1669"/>
      <c r="H4" s="1670"/>
      <c r="I4" s="1673" t="s">
        <v>1276</v>
      </c>
      <c r="J4" s="1674"/>
      <c r="K4" s="1675"/>
      <c r="L4" s="1673">
        <v>2</v>
      </c>
      <c r="M4" s="1674"/>
      <c r="N4" s="1675"/>
      <c r="O4" s="1673">
        <v>3</v>
      </c>
      <c r="P4" s="1674"/>
      <c r="Q4" s="1675"/>
      <c r="R4" s="1673">
        <v>4</v>
      </c>
      <c r="S4" s="1674"/>
      <c r="T4" s="1675"/>
      <c r="U4" s="1673">
        <v>5</v>
      </c>
      <c r="V4" s="1674"/>
      <c r="W4" s="1675"/>
      <c r="X4" s="1673">
        <v>6</v>
      </c>
      <c r="Y4" s="1674"/>
      <c r="Z4" s="1675"/>
      <c r="AA4" s="1666"/>
    </row>
    <row r="5" spans="1:27" ht="12">
      <c r="A5" s="1660"/>
      <c r="B5" s="1661"/>
      <c r="C5" s="1020" t="s">
        <v>1277</v>
      </c>
      <c r="D5" s="1020" t="s">
        <v>1278</v>
      </c>
      <c r="E5" s="1653"/>
      <c r="F5" s="1136" t="s">
        <v>1557</v>
      </c>
      <c r="G5" s="1020" t="s">
        <v>1131</v>
      </c>
      <c r="H5" s="1020" t="s">
        <v>1132</v>
      </c>
      <c r="I5" s="1136" t="s">
        <v>1557</v>
      </c>
      <c r="J5" s="1020" t="s">
        <v>1131</v>
      </c>
      <c r="K5" s="1020" t="s">
        <v>1132</v>
      </c>
      <c r="L5" s="1136" t="s">
        <v>1557</v>
      </c>
      <c r="M5" s="1020" t="s">
        <v>1131</v>
      </c>
      <c r="N5" s="1020" t="s">
        <v>1132</v>
      </c>
      <c r="O5" s="1136" t="s">
        <v>1557</v>
      </c>
      <c r="P5" s="1020" t="s">
        <v>1131</v>
      </c>
      <c r="Q5" s="1020" t="s">
        <v>1132</v>
      </c>
      <c r="R5" s="1136" t="s">
        <v>1557</v>
      </c>
      <c r="S5" s="1020" t="s">
        <v>1131</v>
      </c>
      <c r="T5" s="1020" t="s">
        <v>1132</v>
      </c>
      <c r="U5" s="1136" t="s">
        <v>1557</v>
      </c>
      <c r="V5" s="1020" t="s">
        <v>1131</v>
      </c>
      <c r="W5" s="1020" t="s">
        <v>1132</v>
      </c>
      <c r="X5" s="1136" t="s">
        <v>1557</v>
      </c>
      <c r="Y5" s="1020" t="s">
        <v>1131</v>
      </c>
      <c r="Z5" s="1020" t="s">
        <v>1132</v>
      </c>
      <c r="AA5" s="1667"/>
    </row>
    <row r="6" spans="1:27" ht="13.5" customHeight="1">
      <c r="A6" s="1637" t="s">
        <v>969</v>
      </c>
      <c r="B6" s="1641"/>
      <c r="C6" s="1138">
        <v>350</v>
      </c>
      <c r="D6" s="1029">
        <v>78</v>
      </c>
      <c r="E6" s="1029">
        <v>3688</v>
      </c>
      <c r="F6" s="1029">
        <f>SUM(G6:H6)</f>
        <v>106074</v>
      </c>
      <c r="G6" s="1029">
        <f>SUM(J6+M6+P6+S6+V6+Y6)</f>
        <v>54272</v>
      </c>
      <c r="H6" s="1029">
        <f>SUM(K6+N6+Q6+T6+W6+Z6)</f>
        <v>51802</v>
      </c>
      <c r="I6" s="1029">
        <f>SUM(J6:K6)</f>
        <v>18480</v>
      </c>
      <c r="J6" s="1029">
        <v>9384</v>
      </c>
      <c r="K6" s="1029">
        <v>9096</v>
      </c>
      <c r="L6" s="1029">
        <f>SUM(M6:N6)</f>
        <v>18192</v>
      </c>
      <c r="M6" s="1029">
        <v>9244</v>
      </c>
      <c r="N6" s="1029">
        <v>8948</v>
      </c>
      <c r="O6" s="1029">
        <f>SUM(P6:Q6)</f>
        <v>17773</v>
      </c>
      <c r="P6" s="1029">
        <v>9087</v>
      </c>
      <c r="Q6" s="1029">
        <v>8686</v>
      </c>
      <c r="R6" s="1029">
        <f>SUM(S6:T6)</f>
        <v>17212</v>
      </c>
      <c r="S6" s="1029">
        <v>8791</v>
      </c>
      <c r="T6" s="1029">
        <v>8421</v>
      </c>
      <c r="U6" s="1029">
        <f>SUM(V6:W6)</f>
        <v>17102</v>
      </c>
      <c r="V6" s="1029">
        <v>8745</v>
      </c>
      <c r="W6" s="1029">
        <v>8357</v>
      </c>
      <c r="X6" s="1029">
        <f>SUM(Y6:Z6)</f>
        <v>17315</v>
      </c>
      <c r="Y6" s="1029">
        <v>9021</v>
      </c>
      <c r="Z6" s="1029">
        <v>8294</v>
      </c>
      <c r="AA6" s="1031">
        <v>5056</v>
      </c>
    </row>
    <row r="7" spans="1:27" s="1041" customFormat="1" ht="13.5" customHeight="1">
      <c r="A7" s="1610">
        <v>56</v>
      </c>
      <c r="B7" s="1614"/>
      <c r="C7" s="303">
        <f>SUM(C12:C15)</f>
        <v>352</v>
      </c>
      <c r="D7" s="304">
        <f>SUM(D12:D15)</f>
        <v>76</v>
      </c>
      <c r="E7" s="304">
        <f>SUM(E12:E15)</f>
        <v>3739</v>
      </c>
      <c r="F7" s="304">
        <f>SUM(F9:F10)</f>
        <v>107425</v>
      </c>
      <c r="G7" s="304">
        <f>SUM(G9:G10)</f>
        <v>54768</v>
      </c>
      <c r="H7" s="304">
        <f>SUM(H9:H10)</f>
        <v>52657</v>
      </c>
      <c r="I7" s="304">
        <f>SUM(I9:I10)</f>
        <v>18565</v>
      </c>
      <c r="J7" s="304">
        <f>SUM(J12:J15)</f>
        <v>9472</v>
      </c>
      <c r="K7" s="304">
        <f>SUM(K12:K15)</f>
        <v>9093</v>
      </c>
      <c r="L7" s="304">
        <f>SUM(L9:L10)</f>
        <v>18489</v>
      </c>
      <c r="M7" s="304">
        <f>SUM(M12:M15)</f>
        <v>9383</v>
      </c>
      <c r="N7" s="304">
        <f>SUM(N12:N15)</f>
        <v>9106</v>
      </c>
      <c r="O7" s="304">
        <f>SUM(O9:O10)</f>
        <v>18221</v>
      </c>
      <c r="P7" s="304">
        <f>SUM(P12:P15)</f>
        <v>9276</v>
      </c>
      <c r="Q7" s="304">
        <f>SUM(Q12:Q15)</f>
        <v>8945</v>
      </c>
      <c r="R7" s="304">
        <f>SUM(R9:R10)</f>
        <v>17793</v>
      </c>
      <c r="S7" s="304">
        <f>SUM(S12:S15)</f>
        <v>9108</v>
      </c>
      <c r="T7" s="304">
        <f>SUM(T12:T15)</f>
        <v>8685</v>
      </c>
      <c r="U7" s="304">
        <f>SUM(U9:U10)</f>
        <v>17204</v>
      </c>
      <c r="V7" s="304">
        <f>SUM(V12:V15)</f>
        <v>8768</v>
      </c>
      <c r="W7" s="304">
        <f>SUM(W12:W15)</f>
        <v>8436</v>
      </c>
      <c r="X7" s="304">
        <f>SUM(X9:X10)</f>
        <v>17153</v>
      </c>
      <c r="Y7" s="304">
        <f>SUM(Y12:Y15)</f>
        <v>8761</v>
      </c>
      <c r="Z7" s="304">
        <f>SUM(Z9:Z10)</f>
        <v>8392</v>
      </c>
      <c r="AA7" s="305">
        <f>SUM(AA12:AA15)</f>
        <v>5157</v>
      </c>
    </row>
    <row r="8" spans="1:27" s="1141" customFormat="1" ht="13.5" customHeight="1">
      <c r="A8" s="1088"/>
      <c r="B8" s="950"/>
      <c r="C8" s="1139"/>
      <c r="D8" s="1140"/>
      <c r="E8" s="1140"/>
      <c r="F8" s="1140"/>
      <c r="G8" s="304"/>
      <c r="H8" s="304"/>
      <c r="I8" s="1140"/>
      <c r="J8" s="304"/>
      <c r="K8" s="304"/>
      <c r="L8" s="1140"/>
      <c r="M8" s="304"/>
      <c r="N8" s="304"/>
      <c r="O8" s="1140"/>
      <c r="P8" s="304"/>
      <c r="Q8" s="304"/>
      <c r="R8" s="1140"/>
      <c r="S8" s="304"/>
      <c r="T8" s="304"/>
      <c r="U8" s="1140"/>
      <c r="V8" s="304"/>
      <c r="W8" s="304"/>
      <c r="X8" s="1140"/>
      <c r="Y8" s="304"/>
      <c r="Z8" s="304"/>
      <c r="AA8" s="305"/>
    </row>
    <row r="9" spans="1:27" s="1041" customFormat="1" ht="13.5" customHeight="1">
      <c r="A9" s="1610" t="s">
        <v>1446</v>
      </c>
      <c r="B9" s="1655"/>
      <c r="C9" s="303">
        <f aca="true" t="shared" si="0" ref="C9:AA9">SUM(C18:C32)</f>
        <v>182</v>
      </c>
      <c r="D9" s="304">
        <f t="shared" si="0"/>
        <v>33</v>
      </c>
      <c r="E9" s="304">
        <f t="shared" si="0"/>
        <v>2430</v>
      </c>
      <c r="F9" s="304">
        <f t="shared" si="0"/>
        <v>78363</v>
      </c>
      <c r="G9" s="304">
        <f t="shared" si="0"/>
        <v>39922</v>
      </c>
      <c r="H9" s="304">
        <f t="shared" si="0"/>
        <v>38441</v>
      </c>
      <c r="I9" s="304">
        <f t="shared" si="0"/>
        <v>13444</v>
      </c>
      <c r="J9" s="304">
        <f t="shared" si="0"/>
        <v>6879</v>
      </c>
      <c r="K9" s="304">
        <f t="shared" si="0"/>
        <v>6565</v>
      </c>
      <c r="L9" s="304">
        <f t="shared" si="0"/>
        <v>13416</v>
      </c>
      <c r="M9" s="304">
        <f t="shared" si="0"/>
        <v>6811</v>
      </c>
      <c r="N9" s="304">
        <f t="shared" si="0"/>
        <v>6605</v>
      </c>
      <c r="O9" s="304">
        <f t="shared" si="0"/>
        <v>13306</v>
      </c>
      <c r="P9" s="304">
        <f t="shared" si="0"/>
        <v>6758</v>
      </c>
      <c r="Q9" s="304">
        <f t="shared" si="0"/>
        <v>6548</v>
      </c>
      <c r="R9" s="304">
        <f t="shared" si="0"/>
        <v>13103</v>
      </c>
      <c r="S9" s="304">
        <f t="shared" si="0"/>
        <v>6695</v>
      </c>
      <c r="T9" s="304">
        <f t="shared" si="0"/>
        <v>6408</v>
      </c>
      <c r="U9" s="304">
        <f t="shared" si="0"/>
        <v>12568</v>
      </c>
      <c r="V9" s="304">
        <f t="shared" si="0"/>
        <v>6383</v>
      </c>
      <c r="W9" s="304">
        <f t="shared" si="0"/>
        <v>6185</v>
      </c>
      <c r="X9" s="304">
        <f t="shared" si="0"/>
        <v>12526</v>
      </c>
      <c r="Y9" s="304">
        <f t="shared" si="0"/>
        <v>6396</v>
      </c>
      <c r="Z9" s="304">
        <f t="shared" si="0"/>
        <v>6130</v>
      </c>
      <c r="AA9" s="305">
        <f t="shared" si="0"/>
        <v>3258</v>
      </c>
    </row>
    <row r="10" spans="1:27" s="1041" customFormat="1" ht="13.5" customHeight="1">
      <c r="A10" s="1610" t="s">
        <v>1501</v>
      </c>
      <c r="B10" s="1655"/>
      <c r="C10" s="303">
        <f aca="true" t="shared" si="1" ref="C10:AA10">SUM(C34:C67)</f>
        <v>170</v>
      </c>
      <c r="D10" s="304">
        <f t="shared" si="1"/>
        <v>43</v>
      </c>
      <c r="E10" s="304">
        <f t="shared" si="1"/>
        <v>1309</v>
      </c>
      <c r="F10" s="304">
        <f t="shared" si="1"/>
        <v>29062</v>
      </c>
      <c r="G10" s="304">
        <f t="shared" si="1"/>
        <v>14846</v>
      </c>
      <c r="H10" s="304">
        <f t="shared" si="1"/>
        <v>14216</v>
      </c>
      <c r="I10" s="304">
        <f t="shared" si="1"/>
        <v>5121</v>
      </c>
      <c r="J10" s="304">
        <f t="shared" si="1"/>
        <v>2593</v>
      </c>
      <c r="K10" s="304">
        <f t="shared" si="1"/>
        <v>2528</v>
      </c>
      <c r="L10" s="304">
        <f t="shared" si="1"/>
        <v>5073</v>
      </c>
      <c r="M10" s="304">
        <f t="shared" si="1"/>
        <v>2572</v>
      </c>
      <c r="N10" s="304">
        <f t="shared" si="1"/>
        <v>2501</v>
      </c>
      <c r="O10" s="304">
        <f t="shared" si="1"/>
        <v>4915</v>
      </c>
      <c r="P10" s="304">
        <f t="shared" si="1"/>
        <v>2518</v>
      </c>
      <c r="Q10" s="304">
        <f t="shared" si="1"/>
        <v>2397</v>
      </c>
      <c r="R10" s="304">
        <f t="shared" si="1"/>
        <v>4690</v>
      </c>
      <c r="S10" s="304">
        <f t="shared" si="1"/>
        <v>2413</v>
      </c>
      <c r="T10" s="304">
        <f t="shared" si="1"/>
        <v>2277</v>
      </c>
      <c r="U10" s="304">
        <f t="shared" si="1"/>
        <v>4636</v>
      </c>
      <c r="V10" s="304">
        <f t="shared" si="1"/>
        <v>2385</v>
      </c>
      <c r="W10" s="304">
        <f t="shared" si="1"/>
        <v>2251</v>
      </c>
      <c r="X10" s="304">
        <f t="shared" si="1"/>
        <v>4627</v>
      </c>
      <c r="Y10" s="304">
        <f t="shared" si="1"/>
        <v>2365</v>
      </c>
      <c r="Z10" s="304">
        <f t="shared" si="1"/>
        <v>2262</v>
      </c>
      <c r="AA10" s="305">
        <f t="shared" si="1"/>
        <v>1899</v>
      </c>
    </row>
    <row r="11" spans="1:27" s="1145" customFormat="1" ht="13.5" customHeight="1">
      <c r="A11" s="1137"/>
      <c r="B11" s="1113"/>
      <c r="C11" s="1142"/>
      <c r="D11" s="1143"/>
      <c r="E11" s="1143"/>
      <c r="F11" s="1143"/>
      <c r="G11" s="1143"/>
      <c r="H11" s="1143"/>
      <c r="I11" s="1143"/>
      <c r="J11" s="1143"/>
      <c r="K11" s="1143"/>
      <c r="L11" s="1143"/>
      <c r="M11" s="1143"/>
      <c r="N11" s="1143"/>
      <c r="O11" s="1143"/>
      <c r="P11" s="1143"/>
      <c r="Q11" s="1143"/>
      <c r="R11" s="1143"/>
      <c r="S11" s="1143"/>
      <c r="T11" s="1143"/>
      <c r="U11" s="1143"/>
      <c r="V11" s="1143"/>
      <c r="W11" s="1143"/>
      <c r="X11" s="1143"/>
      <c r="Y11" s="1143"/>
      <c r="Z11" s="1143"/>
      <c r="AA11" s="1144"/>
    </row>
    <row r="12" spans="1:27" s="1041" customFormat="1" ht="13.5" customHeight="1">
      <c r="A12" s="1610" t="s">
        <v>1374</v>
      </c>
      <c r="B12" s="1654"/>
      <c r="C12" s="303">
        <f>SUM(C18,C24:C26,C29,C30,C31,C34:C40)</f>
        <v>141</v>
      </c>
      <c r="D12" s="304">
        <f>SUM(D18,D24:D26,D29,D30,D31,D34:D40)</f>
        <v>18</v>
      </c>
      <c r="E12" s="304">
        <f>SUM(E18,E24:E26,E29,E30,E31,E34:E40)</f>
        <v>1583</v>
      </c>
      <c r="F12" s="304">
        <f>SUM(G12:H12)</f>
        <v>48213</v>
      </c>
      <c r="G12" s="304">
        <f>SUM(G18,G24:G26,G29,G30,G31,G34:G40)</f>
        <v>24585</v>
      </c>
      <c r="H12" s="304">
        <f>SUM(H18,H24:H26,H29,H30,H31,H34:H40)</f>
        <v>23628</v>
      </c>
      <c r="I12" s="304">
        <f>SUM(J12:K12)</f>
        <v>8432</v>
      </c>
      <c r="J12" s="304">
        <f>SUM(J18,J24:J26,J29,J30,J31,J34:J40)</f>
        <v>4263</v>
      </c>
      <c r="K12" s="304">
        <f>SUM(K18,K24:K26,K29,K30,K31,K34:K40)</f>
        <v>4169</v>
      </c>
      <c r="L12" s="304">
        <f>SUM(M12:N12)</f>
        <v>8361</v>
      </c>
      <c r="M12" s="304">
        <f>SUM(M18,M24:M26,M29,M30,M31,M34:M40)</f>
        <v>4215</v>
      </c>
      <c r="N12" s="304">
        <f>SUM(N18,N24:N26,N29,N30,N31,N34:N40)</f>
        <v>4146</v>
      </c>
      <c r="O12" s="304">
        <f>SUM(P12:Q12)</f>
        <v>8081</v>
      </c>
      <c r="P12" s="304">
        <f>SUM(P18,P24:P26,P29,P30,P31,P34:P40)</f>
        <v>4149</v>
      </c>
      <c r="Q12" s="304">
        <f>SUM(Q18,Q24:Q26,Q29,Q30,Q31,Q34:Q40)</f>
        <v>3932</v>
      </c>
      <c r="R12" s="304">
        <f>SUM(S12:T12)</f>
        <v>7995</v>
      </c>
      <c r="S12" s="304">
        <f>SUM(S18,S24:S26,S29:S31,S34:S40)</f>
        <v>4084</v>
      </c>
      <c r="T12" s="304">
        <f>SUM(T18,T24:T26,T29:T31,T34:T40)</f>
        <v>3911</v>
      </c>
      <c r="U12" s="304">
        <f>SUM(V12:W12)</f>
        <v>7685</v>
      </c>
      <c r="V12" s="304">
        <f>SUM(V18,V24:V26,V29:V31,V34:V40)</f>
        <v>3990</v>
      </c>
      <c r="W12" s="304">
        <f>SUM(W18,W24:W26,W29:W31,W34:W40)</f>
        <v>3695</v>
      </c>
      <c r="X12" s="304">
        <f>SUM(Y12:Z12)</f>
        <v>7659</v>
      </c>
      <c r="Y12" s="304">
        <f>SUM(Y18,Y24:Y26,Y29:Y31,Y34:Y40)</f>
        <v>3884</v>
      </c>
      <c r="Z12" s="304">
        <f>SUM(Z18,Z24:Z26,Z29:Z31,Z34:Z40)</f>
        <v>3775</v>
      </c>
      <c r="AA12" s="305">
        <f>SUM(AA18,AA24:AA26,AA29:AA31,AA34:AA40)</f>
        <v>2165</v>
      </c>
    </row>
    <row r="13" spans="1:27" s="1041" customFormat="1" ht="13.5" customHeight="1">
      <c r="A13" s="1610" t="s">
        <v>1376</v>
      </c>
      <c r="B13" s="1654"/>
      <c r="C13" s="303">
        <f>SUM(C23,C42:C48)</f>
        <v>48</v>
      </c>
      <c r="D13" s="304">
        <f>SUM(D23,D42:D48)</f>
        <v>27</v>
      </c>
      <c r="E13" s="304">
        <f>SUM(E23,E42:E48)</f>
        <v>420</v>
      </c>
      <c r="F13" s="304">
        <f>SUM(G13:H13)</f>
        <v>8788</v>
      </c>
      <c r="G13" s="304">
        <f>SUM(G23,G42:G48)</f>
        <v>4495</v>
      </c>
      <c r="H13" s="304">
        <f>SUM(H23,H42:H48)</f>
        <v>4293</v>
      </c>
      <c r="I13" s="304">
        <f>SUM(J13:K13)</f>
        <v>1512</v>
      </c>
      <c r="J13" s="304">
        <f>SUM(J23,J42:J48)</f>
        <v>791</v>
      </c>
      <c r="K13" s="304">
        <f>SUM(K23,K42:K48)</f>
        <v>721</v>
      </c>
      <c r="L13" s="304">
        <f>SUM(M13:N13)</f>
        <v>1507</v>
      </c>
      <c r="M13" s="304">
        <f>SUM(M23,M42:M48)</f>
        <v>779</v>
      </c>
      <c r="N13" s="304">
        <f>SUM(N23,N42:N48)</f>
        <v>728</v>
      </c>
      <c r="O13" s="304">
        <f>SUM(P13:Q13)</f>
        <v>1452</v>
      </c>
      <c r="P13" s="304">
        <f>SUM(P23,P42:P48)</f>
        <v>733</v>
      </c>
      <c r="Q13" s="304">
        <f>SUM(Q23,Q42:Q48)</f>
        <v>719</v>
      </c>
      <c r="R13" s="304">
        <f>SUM(S13:T13)</f>
        <v>1463</v>
      </c>
      <c r="S13" s="304">
        <f>SUM(S23,S42:S48)</f>
        <v>757</v>
      </c>
      <c r="T13" s="304">
        <f>SUM(T23,T42:T48)</f>
        <v>706</v>
      </c>
      <c r="U13" s="304">
        <f>SUM(V13:W13)</f>
        <v>1404</v>
      </c>
      <c r="V13" s="304">
        <f>SUM(V23,V42:V48)</f>
        <v>693</v>
      </c>
      <c r="W13" s="304">
        <f>SUM(W23,W42:W48)</f>
        <v>711</v>
      </c>
      <c r="X13" s="304">
        <f>SUM(Y13:Z13)</f>
        <v>1450</v>
      </c>
      <c r="Y13" s="304">
        <f>SUM(Y23,Y42:Y48)</f>
        <v>742</v>
      </c>
      <c r="Z13" s="304">
        <f>SUM(Z23,Z42:Z48)</f>
        <v>708</v>
      </c>
      <c r="AA13" s="305">
        <f>SUM(AA23,AA42:AA48)</f>
        <v>605</v>
      </c>
    </row>
    <row r="14" spans="1:27" s="1041" customFormat="1" ht="13.5" customHeight="1">
      <c r="A14" s="1610" t="s">
        <v>1378</v>
      </c>
      <c r="B14" s="1654"/>
      <c r="C14" s="303">
        <f>SUM(C19,C28,C32,C50:C54)</f>
        <v>69</v>
      </c>
      <c r="D14" s="304">
        <f>SUM(D19,D28,D32,D50:D54)</f>
        <v>24</v>
      </c>
      <c r="E14" s="304">
        <f>SUM(E19,E28,E32,E50:E54)</f>
        <v>768</v>
      </c>
      <c r="F14" s="304">
        <f>SUM(G14:H14)</f>
        <v>21220</v>
      </c>
      <c r="G14" s="304">
        <f>SUM(G19,G28,G32,G50:G54)</f>
        <v>10863</v>
      </c>
      <c r="H14" s="304">
        <f>SUM(H19,H28,H32,H50:H54)</f>
        <v>10357</v>
      </c>
      <c r="I14" s="304">
        <f>SUM(J14:K14)</f>
        <v>3729</v>
      </c>
      <c r="J14" s="304">
        <f>SUM(J19,J28,J32,J50:J54)</f>
        <v>1924</v>
      </c>
      <c r="K14" s="304">
        <f>SUM(K19,K28,K32,K50:K54)</f>
        <v>1805</v>
      </c>
      <c r="L14" s="304">
        <f>SUM(M14:N14)</f>
        <v>3577</v>
      </c>
      <c r="M14" s="304">
        <f>SUM(M19,M28,M32,M50:M54)</f>
        <v>1802</v>
      </c>
      <c r="N14" s="304">
        <f>SUM(N19,N28,N32,N50:N54)</f>
        <v>1775</v>
      </c>
      <c r="O14" s="304">
        <f>SUM(P14:Q14)</f>
        <v>3672</v>
      </c>
      <c r="P14" s="304">
        <f>SUM(P19,P28,P32,P50:P54)</f>
        <v>1849</v>
      </c>
      <c r="Q14" s="304">
        <f>SUM(Q19,Q28,Q32,Q50:Q54)</f>
        <v>1823</v>
      </c>
      <c r="R14" s="304">
        <f>SUM(S14:T14)</f>
        <v>3485</v>
      </c>
      <c r="S14" s="304">
        <f>SUM(S19,S28,S32,S50:S54)</f>
        <v>1802</v>
      </c>
      <c r="T14" s="304">
        <f>SUM(T19,T28,T32,T50:T54)</f>
        <v>1683</v>
      </c>
      <c r="U14" s="304">
        <f>SUM(V14:W14)</f>
        <v>3406</v>
      </c>
      <c r="V14" s="304">
        <f>SUM(V19,V28,V32,V50:V54)</f>
        <v>1768</v>
      </c>
      <c r="W14" s="304">
        <f>SUM(W19,W28,W32,W50:W54)</f>
        <v>1638</v>
      </c>
      <c r="X14" s="304">
        <f>SUM(Y14:Z14)</f>
        <v>3351</v>
      </c>
      <c r="Y14" s="304">
        <f>SUM(Y19,Y28,Y32,Y50:Y54)</f>
        <v>1718</v>
      </c>
      <c r="Z14" s="304">
        <f>SUM(Z19,Z28,Z32,Z50:Z54)</f>
        <v>1633</v>
      </c>
      <c r="AA14" s="305">
        <f>SUM(AA19,AA28,AA32,AA50:AA54)</f>
        <v>1063</v>
      </c>
    </row>
    <row r="15" spans="1:27" s="1041" customFormat="1" ht="13.5" customHeight="1">
      <c r="A15" s="1610" t="s">
        <v>1380</v>
      </c>
      <c r="B15" s="1654"/>
      <c r="C15" s="303">
        <f>SUM(C20:C21,C56:C67)</f>
        <v>94</v>
      </c>
      <c r="D15" s="304">
        <f>SUM(D20:D21,D56:D67)</f>
        <v>7</v>
      </c>
      <c r="E15" s="304">
        <f>SUM(E20:E21,E56:E67)</f>
        <v>968</v>
      </c>
      <c r="F15" s="304">
        <f>SUM(G15:H15)</f>
        <v>29204</v>
      </c>
      <c r="G15" s="304">
        <f>SUM(G20:G21,G56:G67)</f>
        <v>14825</v>
      </c>
      <c r="H15" s="304">
        <f>SUM(H20:H21,H56:H67)</f>
        <v>14379</v>
      </c>
      <c r="I15" s="304">
        <f>SUM(J15:K15)</f>
        <v>4892</v>
      </c>
      <c r="J15" s="304">
        <f>SUM(J20:J21,J56:J67)</f>
        <v>2494</v>
      </c>
      <c r="K15" s="304">
        <f>SUM(K20:K21,K56:K67)</f>
        <v>2398</v>
      </c>
      <c r="L15" s="304">
        <f>SUM(M15:N15)</f>
        <v>5044</v>
      </c>
      <c r="M15" s="304">
        <f>SUM(M20:M21,M56:M67)</f>
        <v>2587</v>
      </c>
      <c r="N15" s="304">
        <f>SUM(N20:N21,N56:N67)</f>
        <v>2457</v>
      </c>
      <c r="O15" s="304">
        <f>SUM(P15:Q15)</f>
        <v>5016</v>
      </c>
      <c r="P15" s="304">
        <f>SUM(P20:P21,P56:P67)</f>
        <v>2545</v>
      </c>
      <c r="Q15" s="304">
        <f>SUM(Q20:Q21,Q56:Q67)</f>
        <v>2471</v>
      </c>
      <c r="R15" s="304">
        <f>SUM(S15:T15)</f>
        <v>4850</v>
      </c>
      <c r="S15" s="304">
        <f>SUM(S20:S21,S56:S67)</f>
        <v>2465</v>
      </c>
      <c r="T15" s="304">
        <f>SUM(T20:T21,T56:T67)</f>
        <v>2385</v>
      </c>
      <c r="U15" s="304">
        <f>SUM(V15:W15)</f>
        <v>4709</v>
      </c>
      <c r="V15" s="304">
        <f>SUM(V20:V21,V56:V67)</f>
        <v>2317</v>
      </c>
      <c r="W15" s="304">
        <f>SUM(W20:W21,W56:W67)</f>
        <v>2392</v>
      </c>
      <c r="X15" s="304">
        <f>SUM(Y15:Z15)</f>
        <v>4693</v>
      </c>
      <c r="Y15" s="304">
        <f>SUM(Y20:Y21,Y56:Y67)</f>
        <v>2417</v>
      </c>
      <c r="Z15" s="304">
        <f>SUM(Z20:Z21,Z56:Z67)</f>
        <v>2276</v>
      </c>
      <c r="AA15" s="305">
        <f>SUM(AA20:AA21,AA56:AA67)</f>
        <v>1324</v>
      </c>
    </row>
    <row r="16" spans="1:27" ht="9.75" customHeight="1">
      <c r="A16" s="1137"/>
      <c r="B16" s="950"/>
      <c r="C16" s="65"/>
      <c r="D16" s="93"/>
      <c r="E16" s="93"/>
      <c r="F16" s="93"/>
      <c r="G16" s="1143"/>
      <c r="H16" s="1143"/>
      <c r="I16" s="93"/>
      <c r="J16" s="1143"/>
      <c r="K16" s="1143"/>
      <c r="L16" s="93"/>
      <c r="M16" s="1143"/>
      <c r="N16" s="1143"/>
      <c r="O16" s="93"/>
      <c r="P16" s="1143"/>
      <c r="Q16" s="1143"/>
      <c r="R16" s="93"/>
      <c r="S16" s="1143"/>
      <c r="T16" s="1143"/>
      <c r="U16" s="93"/>
      <c r="V16" s="1143"/>
      <c r="W16" s="1143"/>
      <c r="X16" s="93"/>
      <c r="Y16" s="1143"/>
      <c r="Z16" s="1143"/>
      <c r="AA16" s="1144"/>
    </row>
    <row r="17" spans="1:27" ht="9.75" customHeight="1">
      <c r="A17" s="1146"/>
      <c r="B17" s="1113"/>
      <c r="C17" s="65"/>
      <c r="D17" s="93"/>
      <c r="E17" s="93"/>
      <c r="F17" s="93"/>
      <c r="G17" s="1143"/>
      <c r="H17" s="1143"/>
      <c r="I17" s="93"/>
      <c r="J17" s="1143"/>
      <c r="K17" s="1143"/>
      <c r="L17" s="93"/>
      <c r="M17" s="1143"/>
      <c r="N17" s="1143"/>
      <c r="O17" s="93"/>
      <c r="P17" s="1143"/>
      <c r="Q17" s="1143"/>
      <c r="R17" s="93"/>
      <c r="S17" s="1143"/>
      <c r="T17" s="1143"/>
      <c r="U17" s="93"/>
      <c r="V17" s="1143"/>
      <c r="W17" s="1143"/>
      <c r="X17" s="93"/>
      <c r="Y17" s="1143"/>
      <c r="Z17" s="1143"/>
      <c r="AA17" s="1144"/>
    </row>
    <row r="18" spans="1:27" ht="13.5" customHeight="1">
      <c r="A18" s="1137"/>
      <c r="B18" s="1113" t="s">
        <v>1383</v>
      </c>
      <c r="C18" s="65">
        <v>36</v>
      </c>
      <c r="D18" s="93">
        <v>1</v>
      </c>
      <c r="E18" s="93">
        <v>613</v>
      </c>
      <c r="F18" s="93">
        <f>SUM(G18:H18)</f>
        <v>21943</v>
      </c>
      <c r="G18" s="93">
        <f aca="true" t="shared" si="2" ref="G18:H21">SUM(J18+M18+P18+S18+V18+Y18)</f>
        <v>11150</v>
      </c>
      <c r="H18" s="93">
        <f t="shared" si="2"/>
        <v>10793</v>
      </c>
      <c r="I18" s="93">
        <f>SUM(J18:K18)</f>
        <v>3787</v>
      </c>
      <c r="J18" s="93">
        <v>1935</v>
      </c>
      <c r="K18" s="93">
        <v>1852</v>
      </c>
      <c r="L18" s="93">
        <f>SUM(M18:N18)</f>
        <v>3814</v>
      </c>
      <c r="M18" s="93">
        <v>1892</v>
      </c>
      <c r="N18" s="93">
        <v>1922</v>
      </c>
      <c r="O18" s="93">
        <f>SUM(P18:Q18)</f>
        <v>3672</v>
      </c>
      <c r="P18" s="93">
        <v>1863</v>
      </c>
      <c r="Q18" s="93">
        <v>1809</v>
      </c>
      <c r="R18" s="93">
        <f>SUM(S18:T18)</f>
        <v>3654</v>
      </c>
      <c r="S18" s="93">
        <v>1900</v>
      </c>
      <c r="T18" s="93">
        <v>1754</v>
      </c>
      <c r="U18" s="93">
        <f>SUM(V18:W18)</f>
        <v>3581</v>
      </c>
      <c r="V18" s="93">
        <v>1855</v>
      </c>
      <c r="W18" s="93">
        <v>1726</v>
      </c>
      <c r="X18" s="93">
        <f>SUM(Y18:Z18)</f>
        <v>3435</v>
      </c>
      <c r="Y18" s="93">
        <v>1705</v>
      </c>
      <c r="Z18" s="93">
        <v>1730</v>
      </c>
      <c r="AA18" s="95">
        <v>806</v>
      </c>
    </row>
    <row r="19" spans="1:27" ht="13.5" customHeight="1">
      <c r="A19" s="1137"/>
      <c r="B19" s="1113" t="s">
        <v>1384</v>
      </c>
      <c r="C19" s="65">
        <v>18</v>
      </c>
      <c r="D19" s="93">
        <v>13</v>
      </c>
      <c r="E19" s="93">
        <v>268</v>
      </c>
      <c r="F19" s="93">
        <f>SUM(G19:H19)</f>
        <v>8289</v>
      </c>
      <c r="G19" s="93">
        <f t="shared" si="2"/>
        <v>4293</v>
      </c>
      <c r="H19" s="93">
        <f t="shared" si="2"/>
        <v>3996</v>
      </c>
      <c r="I19" s="93">
        <f>SUM(J19:K19)</f>
        <v>1398</v>
      </c>
      <c r="J19" s="93">
        <v>722</v>
      </c>
      <c r="K19" s="93">
        <v>676</v>
      </c>
      <c r="L19" s="93">
        <f>SUM(M19:N19)</f>
        <v>1370</v>
      </c>
      <c r="M19" s="93">
        <v>715</v>
      </c>
      <c r="N19" s="93">
        <v>655</v>
      </c>
      <c r="O19" s="93">
        <f>SUM(P19:Q19)</f>
        <v>1439</v>
      </c>
      <c r="P19" s="93">
        <v>731</v>
      </c>
      <c r="Q19" s="93">
        <v>708</v>
      </c>
      <c r="R19" s="93">
        <f>SUM(S19:T19)</f>
        <v>1356</v>
      </c>
      <c r="S19" s="93">
        <v>718</v>
      </c>
      <c r="T19" s="93">
        <v>638</v>
      </c>
      <c r="U19" s="93">
        <f>SUM(V19:W19)</f>
        <v>1355</v>
      </c>
      <c r="V19" s="93">
        <v>686</v>
      </c>
      <c r="W19" s="93">
        <v>669</v>
      </c>
      <c r="X19" s="93">
        <f>SUM(Y19:Z19)</f>
        <v>1371</v>
      </c>
      <c r="Y19" s="93">
        <v>721</v>
      </c>
      <c r="Z19" s="93">
        <v>650</v>
      </c>
      <c r="AA19" s="95">
        <v>361</v>
      </c>
    </row>
    <row r="20" spans="1:27" ht="13.5" customHeight="1">
      <c r="A20" s="1137"/>
      <c r="B20" s="1113" t="s">
        <v>1386</v>
      </c>
      <c r="C20" s="65">
        <v>21</v>
      </c>
      <c r="D20" s="93">
        <v>1</v>
      </c>
      <c r="E20" s="93">
        <v>281</v>
      </c>
      <c r="F20" s="93">
        <f>SUM(G20:H20)</f>
        <v>9154</v>
      </c>
      <c r="G20" s="93">
        <f t="shared" si="2"/>
        <v>4627</v>
      </c>
      <c r="H20" s="93">
        <f t="shared" si="2"/>
        <v>4527</v>
      </c>
      <c r="I20" s="93">
        <f>SUM(J20:K20)</f>
        <v>1471</v>
      </c>
      <c r="J20" s="93">
        <v>753</v>
      </c>
      <c r="K20" s="93">
        <v>718</v>
      </c>
      <c r="L20" s="93">
        <f>SUM(M20:N20)</f>
        <v>1519</v>
      </c>
      <c r="M20" s="93">
        <v>780</v>
      </c>
      <c r="N20" s="93">
        <v>739</v>
      </c>
      <c r="O20" s="93">
        <f>SUM(P20:Q20)</f>
        <v>1605</v>
      </c>
      <c r="P20" s="93">
        <v>801</v>
      </c>
      <c r="Q20" s="93">
        <v>804</v>
      </c>
      <c r="R20" s="93">
        <f>SUM(S20:T20)</f>
        <v>1535</v>
      </c>
      <c r="S20" s="93">
        <v>780</v>
      </c>
      <c r="T20" s="93">
        <v>755</v>
      </c>
      <c r="U20" s="93">
        <f>SUM(V20:W20)</f>
        <v>1514</v>
      </c>
      <c r="V20" s="93">
        <v>754</v>
      </c>
      <c r="W20" s="93">
        <v>760</v>
      </c>
      <c r="X20" s="93">
        <f>SUM(Y20:Z20)</f>
        <v>1510</v>
      </c>
      <c r="Y20" s="93">
        <v>759</v>
      </c>
      <c r="Z20" s="93">
        <v>751</v>
      </c>
      <c r="AA20" s="95">
        <v>369</v>
      </c>
    </row>
    <row r="21" spans="1:27" ht="13.5" customHeight="1">
      <c r="A21" s="1137"/>
      <c r="B21" s="1113" t="s">
        <v>1388</v>
      </c>
      <c r="C21" s="65">
        <v>22</v>
      </c>
      <c r="D21" s="94">
        <v>0</v>
      </c>
      <c r="E21" s="93">
        <v>277</v>
      </c>
      <c r="F21" s="93">
        <f>SUM(G21:H21)</f>
        <v>9602</v>
      </c>
      <c r="G21" s="93">
        <f t="shared" si="2"/>
        <v>4835</v>
      </c>
      <c r="H21" s="93">
        <f t="shared" si="2"/>
        <v>4767</v>
      </c>
      <c r="I21" s="93">
        <f>SUM(J21:K21)</f>
        <v>1636</v>
      </c>
      <c r="J21" s="93">
        <v>840</v>
      </c>
      <c r="K21" s="93">
        <v>796</v>
      </c>
      <c r="L21" s="93">
        <f>SUM(M21:N21)</f>
        <v>1643</v>
      </c>
      <c r="M21" s="93">
        <v>847</v>
      </c>
      <c r="N21" s="93">
        <v>796</v>
      </c>
      <c r="O21" s="93">
        <f>SUM(P21:Q21)</f>
        <v>1674</v>
      </c>
      <c r="P21" s="93">
        <v>826</v>
      </c>
      <c r="Q21" s="93">
        <v>848</v>
      </c>
      <c r="R21" s="93">
        <f>SUM(S21:T21)</f>
        <v>1630</v>
      </c>
      <c r="S21" s="93">
        <v>839</v>
      </c>
      <c r="T21" s="93">
        <v>791</v>
      </c>
      <c r="U21" s="93">
        <f>SUM(V21:W21)</f>
        <v>1518</v>
      </c>
      <c r="V21" s="93">
        <v>723</v>
      </c>
      <c r="W21" s="93">
        <v>795</v>
      </c>
      <c r="X21" s="93">
        <f>SUM(Y21:Z21)</f>
        <v>1501</v>
      </c>
      <c r="Y21" s="93">
        <v>760</v>
      </c>
      <c r="Z21" s="93">
        <v>741</v>
      </c>
      <c r="AA21" s="95">
        <v>369</v>
      </c>
    </row>
    <row r="22" spans="1:27" ht="13.5" customHeight="1">
      <c r="A22" s="1137"/>
      <c r="B22" s="1113"/>
      <c r="C22" s="1142"/>
      <c r="D22" s="94"/>
      <c r="E22" s="1143"/>
      <c r="F22" s="93"/>
      <c r="G22" s="1143"/>
      <c r="H22" s="1143"/>
      <c r="I22" s="93"/>
      <c r="J22" s="1143"/>
      <c r="K22" s="1143"/>
      <c r="L22" s="93"/>
      <c r="M22" s="1143"/>
      <c r="N22" s="1143"/>
      <c r="O22" s="93"/>
      <c r="P22" s="1143"/>
      <c r="Q22" s="1143"/>
      <c r="R22" s="93"/>
      <c r="S22" s="1143"/>
      <c r="T22" s="1143"/>
      <c r="U22" s="93"/>
      <c r="V22" s="1143"/>
      <c r="W22" s="1143"/>
      <c r="X22" s="93"/>
      <c r="Y22" s="1143"/>
      <c r="Z22" s="1143"/>
      <c r="AA22" s="1144"/>
    </row>
    <row r="23" spans="1:27" ht="13.5" customHeight="1">
      <c r="A23" s="1137"/>
      <c r="B23" s="1113" t="s">
        <v>1390</v>
      </c>
      <c r="C23" s="65">
        <v>11</v>
      </c>
      <c r="D23" s="93">
        <v>5</v>
      </c>
      <c r="E23" s="93">
        <v>138</v>
      </c>
      <c r="F23" s="93">
        <f>SUM(G23:H23)</f>
        <v>3915</v>
      </c>
      <c r="G23" s="93">
        <f aca="true" t="shared" si="3" ref="G23:H26">SUM(J23+M23+P23+S23+V23+Y23)</f>
        <v>2029</v>
      </c>
      <c r="H23" s="93">
        <f t="shared" si="3"/>
        <v>1886</v>
      </c>
      <c r="I23" s="93">
        <f>SUM(J23:K23)</f>
        <v>649</v>
      </c>
      <c r="J23" s="93">
        <v>343</v>
      </c>
      <c r="K23" s="93">
        <v>306</v>
      </c>
      <c r="L23" s="93">
        <f>SUM(M23:N23)</f>
        <v>670</v>
      </c>
      <c r="M23" s="93">
        <v>344</v>
      </c>
      <c r="N23" s="93">
        <v>326</v>
      </c>
      <c r="O23" s="93">
        <f>SUM(P23:Q23)</f>
        <v>635</v>
      </c>
      <c r="P23" s="93">
        <v>338</v>
      </c>
      <c r="Q23" s="93">
        <v>297</v>
      </c>
      <c r="R23" s="93">
        <f>SUM(S23:T23)</f>
        <v>652</v>
      </c>
      <c r="S23" s="93">
        <v>336</v>
      </c>
      <c r="T23" s="93">
        <v>316</v>
      </c>
      <c r="U23" s="93">
        <f>SUM(V23:W23)</f>
        <v>644</v>
      </c>
      <c r="V23" s="93">
        <v>308</v>
      </c>
      <c r="W23" s="93">
        <v>336</v>
      </c>
      <c r="X23" s="93">
        <f>SUM(Y23:Z23)</f>
        <v>665</v>
      </c>
      <c r="Y23" s="93">
        <v>360</v>
      </c>
      <c r="Z23" s="93">
        <v>305</v>
      </c>
      <c r="AA23" s="95">
        <v>189</v>
      </c>
    </row>
    <row r="24" spans="1:27" ht="13.5" customHeight="1">
      <c r="A24" s="1137"/>
      <c r="B24" s="1113" t="s">
        <v>1392</v>
      </c>
      <c r="C24" s="65">
        <v>11</v>
      </c>
      <c r="D24" s="94">
        <v>0</v>
      </c>
      <c r="E24" s="93">
        <v>122</v>
      </c>
      <c r="F24" s="93">
        <f>SUM(G24:H24)</f>
        <v>3551</v>
      </c>
      <c r="G24" s="93">
        <f t="shared" si="3"/>
        <v>1831</v>
      </c>
      <c r="H24" s="93">
        <f t="shared" si="3"/>
        <v>1720</v>
      </c>
      <c r="I24" s="93">
        <f>SUM(J24:K24)</f>
        <v>615</v>
      </c>
      <c r="J24" s="93">
        <v>319</v>
      </c>
      <c r="K24" s="93">
        <v>296</v>
      </c>
      <c r="L24" s="93">
        <f>SUM(M24:N24)</f>
        <v>617</v>
      </c>
      <c r="M24" s="93">
        <v>334</v>
      </c>
      <c r="N24" s="93">
        <v>283</v>
      </c>
      <c r="O24" s="93">
        <f>SUM(P24:Q24)</f>
        <v>582</v>
      </c>
      <c r="P24" s="93">
        <v>288</v>
      </c>
      <c r="Q24" s="93">
        <v>294</v>
      </c>
      <c r="R24" s="93">
        <f>SUM(S24:T24)</f>
        <v>604</v>
      </c>
      <c r="S24" s="93">
        <v>279</v>
      </c>
      <c r="T24" s="93">
        <v>325</v>
      </c>
      <c r="U24" s="93">
        <f>SUM(V24:W24)</f>
        <v>561</v>
      </c>
      <c r="V24" s="93">
        <v>293</v>
      </c>
      <c r="W24" s="93">
        <v>268</v>
      </c>
      <c r="X24" s="93">
        <f>SUM(Y24:Z24)</f>
        <v>572</v>
      </c>
      <c r="Y24" s="93">
        <v>318</v>
      </c>
      <c r="Z24" s="93">
        <v>254</v>
      </c>
      <c r="AA24" s="95">
        <v>169</v>
      </c>
    </row>
    <row r="25" spans="1:27" ht="13.5" customHeight="1">
      <c r="A25" s="1137"/>
      <c r="B25" s="1113" t="s">
        <v>1394</v>
      </c>
      <c r="C25" s="65">
        <v>10</v>
      </c>
      <c r="D25" s="93">
        <v>6</v>
      </c>
      <c r="E25" s="93">
        <v>109</v>
      </c>
      <c r="F25" s="93">
        <f>SUM(G25:H25)</f>
        <v>3132</v>
      </c>
      <c r="G25" s="93">
        <f t="shared" si="3"/>
        <v>1619</v>
      </c>
      <c r="H25" s="93">
        <f t="shared" si="3"/>
        <v>1513</v>
      </c>
      <c r="I25" s="93">
        <f>SUM(J25:K25)</f>
        <v>530</v>
      </c>
      <c r="J25" s="93">
        <v>270</v>
      </c>
      <c r="K25" s="93">
        <v>260</v>
      </c>
      <c r="L25" s="93">
        <f>SUM(M25:N25)</f>
        <v>576</v>
      </c>
      <c r="M25" s="93">
        <v>288</v>
      </c>
      <c r="N25" s="93">
        <v>288</v>
      </c>
      <c r="O25" s="93">
        <f>SUM(P25:Q25)</f>
        <v>503</v>
      </c>
      <c r="P25" s="93">
        <v>271</v>
      </c>
      <c r="Q25" s="93">
        <v>232</v>
      </c>
      <c r="R25" s="93">
        <f>SUM(S25:T25)</f>
        <v>554</v>
      </c>
      <c r="S25" s="93">
        <v>287</v>
      </c>
      <c r="T25" s="93">
        <v>267</v>
      </c>
      <c r="U25" s="93">
        <f>SUM(V25:W25)</f>
        <v>472</v>
      </c>
      <c r="V25" s="93">
        <v>245</v>
      </c>
      <c r="W25" s="93">
        <v>227</v>
      </c>
      <c r="X25" s="93">
        <f>SUM(Y25:Z25)</f>
        <v>497</v>
      </c>
      <c r="Y25" s="93">
        <v>258</v>
      </c>
      <c r="Z25" s="93">
        <v>239</v>
      </c>
      <c r="AA25" s="95">
        <v>149</v>
      </c>
    </row>
    <row r="26" spans="1:27" ht="13.5" customHeight="1">
      <c r="A26" s="1137"/>
      <c r="B26" s="1113" t="s">
        <v>1395</v>
      </c>
      <c r="C26" s="65">
        <v>9</v>
      </c>
      <c r="D26" s="94"/>
      <c r="E26" s="93">
        <v>85</v>
      </c>
      <c r="F26" s="93">
        <f>SUM(G26:H26)</f>
        <v>2442</v>
      </c>
      <c r="G26" s="93">
        <f t="shared" si="3"/>
        <v>1209</v>
      </c>
      <c r="H26" s="93">
        <f t="shared" si="3"/>
        <v>1233</v>
      </c>
      <c r="I26" s="93">
        <f>SUM(J26:K26)</f>
        <v>423</v>
      </c>
      <c r="J26" s="93">
        <v>217</v>
      </c>
      <c r="K26" s="93">
        <v>206</v>
      </c>
      <c r="L26" s="93">
        <f>SUM(M26:N26)</f>
        <v>422</v>
      </c>
      <c r="M26" s="93">
        <v>209</v>
      </c>
      <c r="N26" s="93">
        <v>213</v>
      </c>
      <c r="O26" s="93">
        <f>SUM(P26:Q26)</f>
        <v>412</v>
      </c>
      <c r="P26" s="93">
        <v>215</v>
      </c>
      <c r="Q26" s="93">
        <v>197</v>
      </c>
      <c r="R26" s="93">
        <f>SUM(S26:T26)</f>
        <v>413</v>
      </c>
      <c r="S26" s="93">
        <v>191</v>
      </c>
      <c r="T26" s="93">
        <v>222</v>
      </c>
      <c r="U26" s="93">
        <f>SUM(V26:W26)</f>
        <v>385</v>
      </c>
      <c r="V26" s="93">
        <v>196</v>
      </c>
      <c r="W26" s="93">
        <v>189</v>
      </c>
      <c r="X26" s="93">
        <f>SUM(Y26:Z26)</f>
        <v>387</v>
      </c>
      <c r="Y26" s="93">
        <v>181</v>
      </c>
      <c r="Z26" s="93">
        <v>206</v>
      </c>
      <c r="AA26" s="95">
        <v>118</v>
      </c>
    </row>
    <row r="27" spans="1:27" ht="13.5" customHeight="1">
      <c r="A27" s="1137"/>
      <c r="B27" s="1113"/>
      <c r="C27" s="1142"/>
      <c r="D27" s="94"/>
      <c r="E27" s="1143"/>
      <c r="F27" s="93"/>
      <c r="G27" s="1143"/>
      <c r="H27" s="1143"/>
      <c r="I27" s="93"/>
      <c r="J27" s="1143"/>
      <c r="K27" s="1143"/>
      <c r="L27" s="93"/>
      <c r="M27" s="1143"/>
      <c r="N27" s="1143"/>
      <c r="O27" s="93"/>
      <c r="P27" s="1143"/>
      <c r="Q27" s="1143"/>
      <c r="R27" s="93"/>
      <c r="S27" s="1143"/>
      <c r="T27" s="1143"/>
      <c r="U27" s="93"/>
      <c r="V27" s="1143"/>
      <c r="W27" s="1143"/>
      <c r="X27" s="93"/>
      <c r="Y27" s="1143"/>
      <c r="Z27" s="1143"/>
      <c r="AA27" s="1144"/>
    </row>
    <row r="28" spans="1:27" ht="13.5" customHeight="1">
      <c r="A28" s="1137"/>
      <c r="B28" s="1113" t="s">
        <v>1398</v>
      </c>
      <c r="C28" s="65">
        <v>6</v>
      </c>
      <c r="D28" s="94">
        <v>2</v>
      </c>
      <c r="E28" s="93">
        <v>98</v>
      </c>
      <c r="F28" s="93">
        <f>SUM(G28:H28)</f>
        <v>2838</v>
      </c>
      <c r="G28" s="93">
        <f aca="true" t="shared" si="4" ref="G28:H32">SUM(J28+M28+P28+S28+V28+Y28)</f>
        <v>1450</v>
      </c>
      <c r="H28" s="93">
        <f t="shared" si="4"/>
        <v>1388</v>
      </c>
      <c r="I28" s="93">
        <f>SUM(J28:K28)</f>
        <v>526</v>
      </c>
      <c r="J28" s="93">
        <v>274</v>
      </c>
      <c r="K28" s="93">
        <v>252</v>
      </c>
      <c r="L28" s="93">
        <f>SUM(M28:N28)</f>
        <v>463</v>
      </c>
      <c r="M28" s="93">
        <v>241</v>
      </c>
      <c r="N28" s="93">
        <v>222</v>
      </c>
      <c r="O28" s="93">
        <f>SUM(P28:Q28)</f>
        <v>495</v>
      </c>
      <c r="P28" s="93">
        <v>247</v>
      </c>
      <c r="Q28" s="93">
        <v>248</v>
      </c>
      <c r="R28" s="93">
        <f>SUM(S28:T28)</f>
        <v>483</v>
      </c>
      <c r="S28" s="93">
        <v>233</v>
      </c>
      <c r="T28" s="93">
        <v>250</v>
      </c>
      <c r="U28" s="93">
        <f>SUM(V28:W28)</f>
        <v>439</v>
      </c>
      <c r="V28" s="93">
        <v>241</v>
      </c>
      <c r="W28" s="93">
        <v>198</v>
      </c>
      <c r="X28" s="93">
        <f>SUM(Y28:Z28)</f>
        <v>432</v>
      </c>
      <c r="Y28" s="93">
        <v>214</v>
      </c>
      <c r="Z28" s="93">
        <v>218</v>
      </c>
      <c r="AA28" s="95">
        <v>131</v>
      </c>
    </row>
    <row r="29" spans="1:27" ht="13.5" customHeight="1">
      <c r="A29" s="1137"/>
      <c r="B29" s="1113" t="s">
        <v>1400</v>
      </c>
      <c r="C29" s="65">
        <v>11</v>
      </c>
      <c r="D29" s="94">
        <v>1</v>
      </c>
      <c r="E29" s="93">
        <v>149</v>
      </c>
      <c r="F29" s="93">
        <f>SUM(G29:H29)</f>
        <v>4889</v>
      </c>
      <c r="G29" s="93">
        <f t="shared" si="4"/>
        <v>2494</v>
      </c>
      <c r="H29" s="93">
        <f t="shared" si="4"/>
        <v>2395</v>
      </c>
      <c r="I29" s="93">
        <f>SUM(J29:K29)</f>
        <v>864</v>
      </c>
      <c r="J29" s="93">
        <v>428</v>
      </c>
      <c r="K29" s="93">
        <v>436</v>
      </c>
      <c r="L29" s="93">
        <f>SUM(M29:N29)</f>
        <v>874</v>
      </c>
      <c r="M29" s="93">
        <v>438</v>
      </c>
      <c r="N29" s="93">
        <v>436</v>
      </c>
      <c r="O29" s="93">
        <f>SUM(P29:Q29)</f>
        <v>850</v>
      </c>
      <c r="P29" s="93">
        <v>443</v>
      </c>
      <c r="Q29" s="93">
        <v>407</v>
      </c>
      <c r="R29" s="93">
        <f>SUM(S29:T29)</f>
        <v>766</v>
      </c>
      <c r="S29" s="93">
        <v>392</v>
      </c>
      <c r="T29" s="93">
        <v>374</v>
      </c>
      <c r="U29" s="93">
        <f>SUM(V29:W29)</f>
        <v>755</v>
      </c>
      <c r="V29" s="93">
        <v>380</v>
      </c>
      <c r="W29" s="93">
        <v>375</v>
      </c>
      <c r="X29" s="93">
        <f>SUM(Y29:Z29)</f>
        <v>780</v>
      </c>
      <c r="Y29" s="93">
        <v>413</v>
      </c>
      <c r="Z29" s="93">
        <v>367</v>
      </c>
      <c r="AA29" s="95">
        <v>203</v>
      </c>
    </row>
    <row r="30" spans="1:27" ht="13.5" customHeight="1">
      <c r="A30" s="1137"/>
      <c r="B30" s="1113" t="s">
        <v>1402</v>
      </c>
      <c r="C30" s="65">
        <v>7</v>
      </c>
      <c r="D30" s="94">
        <v>0</v>
      </c>
      <c r="E30" s="93">
        <v>111</v>
      </c>
      <c r="F30" s="93">
        <f>SUM(G30:H30)</f>
        <v>3487</v>
      </c>
      <c r="G30" s="93">
        <f t="shared" si="4"/>
        <v>1805</v>
      </c>
      <c r="H30" s="93">
        <f t="shared" si="4"/>
        <v>1682</v>
      </c>
      <c r="I30" s="93">
        <f>SUM(J30:K30)</f>
        <v>654</v>
      </c>
      <c r="J30" s="93">
        <v>321</v>
      </c>
      <c r="K30" s="93">
        <v>333</v>
      </c>
      <c r="L30" s="93">
        <f>SUM(M30:N30)</f>
        <v>560</v>
      </c>
      <c r="M30" s="93">
        <v>294</v>
      </c>
      <c r="N30" s="93">
        <v>266</v>
      </c>
      <c r="O30" s="93">
        <f>SUM(P30:Q30)</f>
        <v>574</v>
      </c>
      <c r="P30" s="93">
        <v>299</v>
      </c>
      <c r="Q30" s="93">
        <v>275</v>
      </c>
      <c r="R30" s="93">
        <f>SUM(S30:T30)</f>
        <v>572</v>
      </c>
      <c r="S30" s="93">
        <v>293</v>
      </c>
      <c r="T30" s="93">
        <v>279</v>
      </c>
      <c r="U30" s="93">
        <f>SUM(V30:W30)</f>
        <v>552</v>
      </c>
      <c r="V30" s="93">
        <v>299</v>
      </c>
      <c r="W30" s="93">
        <v>253</v>
      </c>
      <c r="X30" s="93">
        <f>SUM(Y30:Z30)</f>
        <v>575</v>
      </c>
      <c r="Y30" s="93">
        <v>299</v>
      </c>
      <c r="Z30" s="93">
        <v>276</v>
      </c>
      <c r="AA30" s="95">
        <v>146</v>
      </c>
    </row>
    <row r="31" spans="1:27" ht="13.5" customHeight="1">
      <c r="A31" s="1137"/>
      <c r="B31" s="1113" t="s">
        <v>1404</v>
      </c>
      <c r="C31" s="65">
        <v>12</v>
      </c>
      <c r="D31" s="94">
        <v>1</v>
      </c>
      <c r="E31" s="93">
        <v>77</v>
      </c>
      <c r="F31" s="93">
        <f>SUM(G31:H31)</f>
        <v>1915</v>
      </c>
      <c r="G31" s="93">
        <f t="shared" si="4"/>
        <v>971</v>
      </c>
      <c r="H31" s="93">
        <f t="shared" si="4"/>
        <v>944</v>
      </c>
      <c r="I31" s="93">
        <f>SUM(J31:K31)</f>
        <v>351</v>
      </c>
      <c r="J31" s="93">
        <v>177</v>
      </c>
      <c r="K31" s="93">
        <v>174</v>
      </c>
      <c r="L31" s="93">
        <f>SUM(M31:N31)</f>
        <v>310</v>
      </c>
      <c r="M31" s="93">
        <v>152</v>
      </c>
      <c r="N31" s="93">
        <v>158</v>
      </c>
      <c r="O31" s="93">
        <f>SUM(P31:Q31)</f>
        <v>340</v>
      </c>
      <c r="P31" s="93">
        <v>165</v>
      </c>
      <c r="Q31" s="93">
        <v>175</v>
      </c>
      <c r="R31" s="93">
        <f>SUM(S31:T31)</f>
        <v>337</v>
      </c>
      <c r="S31" s="93">
        <v>183</v>
      </c>
      <c r="T31" s="93">
        <v>154</v>
      </c>
      <c r="U31" s="93">
        <f>SUM(V31:W31)</f>
        <v>282</v>
      </c>
      <c r="V31" s="93">
        <v>143</v>
      </c>
      <c r="W31" s="93">
        <v>139</v>
      </c>
      <c r="X31" s="93">
        <f>SUM(Y31:Z31)</f>
        <v>295</v>
      </c>
      <c r="Y31" s="93">
        <v>151</v>
      </c>
      <c r="Z31" s="93">
        <v>144</v>
      </c>
      <c r="AA31" s="95">
        <v>111</v>
      </c>
    </row>
    <row r="32" spans="1:27" ht="13.5" customHeight="1">
      <c r="A32" s="1137"/>
      <c r="B32" s="1113" t="s">
        <v>1406</v>
      </c>
      <c r="C32" s="65">
        <v>8</v>
      </c>
      <c r="D32" s="93">
        <v>3</v>
      </c>
      <c r="E32" s="93">
        <v>102</v>
      </c>
      <c r="F32" s="93">
        <f>SUM(G32:H32)</f>
        <v>3206</v>
      </c>
      <c r="G32" s="93">
        <f t="shared" si="4"/>
        <v>1609</v>
      </c>
      <c r="H32" s="93">
        <f t="shared" si="4"/>
        <v>1597</v>
      </c>
      <c r="I32" s="93">
        <f>SUM(J32:K32)</f>
        <v>540</v>
      </c>
      <c r="J32" s="93">
        <v>280</v>
      </c>
      <c r="K32" s="93">
        <v>260</v>
      </c>
      <c r="L32" s="93">
        <f>SUM(M32:N32)</f>
        <v>578</v>
      </c>
      <c r="M32" s="93">
        <v>277</v>
      </c>
      <c r="N32" s="93">
        <v>301</v>
      </c>
      <c r="O32" s="93">
        <f>SUM(P32:Q32)</f>
        <v>525</v>
      </c>
      <c r="P32" s="93">
        <v>271</v>
      </c>
      <c r="Q32" s="93">
        <v>254</v>
      </c>
      <c r="R32" s="93">
        <f>SUM(S32:T32)</f>
        <v>547</v>
      </c>
      <c r="S32" s="93">
        <v>264</v>
      </c>
      <c r="T32" s="93">
        <v>283</v>
      </c>
      <c r="U32" s="93">
        <f>SUM(V32:W32)</f>
        <v>510</v>
      </c>
      <c r="V32" s="93">
        <v>260</v>
      </c>
      <c r="W32" s="93">
        <v>250</v>
      </c>
      <c r="X32" s="93">
        <f>SUM(Y32:Z32)</f>
        <v>506</v>
      </c>
      <c r="Y32" s="93">
        <v>257</v>
      </c>
      <c r="Z32" s="93">
        <v>249</v>
      </c>
      <c r="AA32" s="95">
        <v>137</v>
      </c>
    </row>
    <row r="33" spans="1:27" ht="13.5" customHeight="1">
      <c r="A33" s="1137"/>
      <c r="B33" s="1113"/>
      <c r="C33" s="1142"/>
      <c r="D33" s="1143"/>
      <c r="E33" s="1143"/>
      <c r="F33" s="93"/>
      <c r="G33" s="1143"/>
      <c r="H33" s="1143"/>
      <c r="I33" s="93"/>
      <c r="J33" s="1143"/>
      <c r="K33" s="1143"/>
      <c r="L33" s="93"/>
      <c r="M33" s="1143"/>
      <c r="N33" s="1143"/>
      <c r="O33" s="93"/>
      <c r="P33" s="1143"/>
      <c r="Q33" s="1143"/>
      <c r="R33" s="93"/>
      <c r="S33" s="1143"/>
      <c r="T33" s="1143"/>
      <c r="U33" s="93"/>
      <c r="V33" s="1143"/>
      <c r="W33" s="1143"/>
      <c r="X33" s="93"/>
      <c r="Y33" s="1143"/>
      <c r="Z33" s="1143"/>
      <c r="AA33" s="1144"/>
    </row>
    <row r="34" spans="1:27" ht="13.5" customHeight="1">
      <c r="A34" s="1137"/>
      <c r="B34" s="1113" t="s">
        <v>1408</v>
      </c>
      <c r="C34" s="65">
        <v>5</v>
      </c>
      <c r="D34" s="94">
        <v>0</v>
      </c>
      <c r="E34" s="93">
        <v>43</v>
      </c>
      <c r="F34" s="93">
        <f aca="true" t="shared" si="5" ref="F34:F40">SUM(G34:H34)</f>
        <v>1201</v>
      </c>
      <c r="G34" s="93">
        <f aca="true" t="shared" si="6" ref="G34:H40">SUM(J34+M34+P34+S34+V34+Y34)</f>
        <v>609</v>
      </c>
      <c r="H34" s="93">
        <f t="shared" si="6"/>
        <v>592</v>
      </c>
      <c r="I34" s="93">
        <f aca="true" t="shared" si="7" ref="I34:I40">SUM(J34:K34)</f>
        <v>216</v>
      </c>
      <c r="J34" s="93">
        <v>114</v>
      </c>
      <c r="K34" s="93">
        <v>102</v>
      </c>
      <c r="L34" s="93">
        <f aca="true" t="shared" si="8" ref="L34:L40">SUM(M34:N34)</f>
        <v>223</v>
      </c>
      <c r="M34" s="93">
        <v>117</v>
      </c>
      <c r="N34" s="93">
        <v>106</v>
      </c>
      <c r="O34" s="93">
        <f aca="true" t="shared" si="9" ref="O34:O40">SUM(P34:Q34)</f>
        <v>172</v>
      </c>
      <c r="P34" s="93">
        <v>89</v>
      </c>
      <c r="Q34" s="93">
        <v>83</v>
      </c>
      <c r="R34" s="93">
        <f aca="true" t="shared" si="10" ref="R34:R40">SUM(S34:T34)</f>
        <v>189</v>
      </c>
      <c r="S34" s="93">
        <v>85</v>
      </c>
      <c r="T34" s="93">
        <v>104</v>
      </c>
      <c r="U34" s="93">
        <f aca="true" t="shared" si="11" ref="U34:U40">SUM(V34:W34)</f>
        <v>195</v>
      </c>
      <c r="V34" s="93">
        <v>105</v>
      </c>
      <c r="W34" s="93">
        <v>90</v>
      </c>
      <c r="X34" s="93">
        <f aca="true" t="shared" si="12" ref="X34:X40">SUM(Y34:Z34)</f>
        <v>206</v>
      </c>
      <c r="Y34" s="93">
        <v>99</v>
      </c>
      <c r="Z34" s="93">
        <v>107</v>
      </c>
      <c r="AA34" s="95">
        <v>61</v>
      </c>
    </row>
    <row r="35" spans="1:27" ht="13.5" customHeight="1">
      <c r="A35" s="1137"/>
      <c r="B35" s="1113" t="s">
        <v>1410</v>
      </c>
      <c r="C35" s="65">
        <v>2</v>
      </c>
      <c r="D35" s="94">
        <v>0</v>
      </c>
      <c r="E35" s="93">
        <v>25</v>
      </c>
      <c r="F35" s="93">
        <f t="shared" si="5"/>
        <v>855</v>
      </c>
      <c r="G35" s="93">
        <f t="shared" si="6"/>
        <v>433</v>
      </c>
      <c r="H35" s="93">
        <f t="shared" si="6"/>
        <v>422</v>
      </c>
      <c r="I35" s="93">
        <f t="shared" si="7"/>
        <v>140</v>
      </c>
      <c r="J35" s="93">
        <v>67</v>
      </c>
      <c r="K35" s="93">
        <v>73</v>
      </c>
      <c r="L35" s="93">
        <f t="shared" si="8"/>
        <v>152</v>
      </c>
      <c r="M35" s="93">
        <v>77</v>
      </c>
      <c r="N35" s="93">
        <v>75</v>
      </c>
      <c r="O35" s="93">
        <f t="shared" si="9"/>
        <v>139</v>
      </c>
      <c r="P35" s="93">
        <v>70</v>
      </c>
      <c r="Q35" s="93">
        <v>69</v>
      </c>
      <c r="R35" s="93">
        <f t="shared" si="10"/>
        <v>112</v>
      </c>
      <c r="S35" s="93">
        <v>57</v>
      </c>
      <c r="T35" s="93">
        <v>55</v>
      </c>
      <c r="U35" s="93">
        <f t="shared" si="11"/>
        <v>149</v>
      </c>
      <c r="V35" s="93">
        <v>78</v>
      </c>
      <c r="W35" s="93">
        <v>71</v>
      </c>
      <c r="X35" s="93">
        <f t="shared" si="12"/>
        <v>163</v>
      </c>
      <c r="Y35" s="93">
        <v>84</v>
      </c>
      <c r="Z35" s="93">
        <v>79</v>
      </c>
      <c r="AA35" s="95">
        <v>34</v>
      </c>
    </row>
    <row r="36" spans="1:27" ht="13.5" customHeight="1">
      <c r="A36" s="1137"/>
      <c r="B36" s="1113" t="s">
        <v>1412</v>
      </c>
      <c r="C36" s="65">
        <v>6</v>
      </c>
      <c r="D36" s="94">
        <v>0</v>
      </c>
      <c r="E36" s="93">
        <v>60</v>
      </c>
      <c r="F36" s="93">
        <f t="shared" si="5"/>
        <v>1682</v>
      </c>
      <c r="G36" s="93">
        <f t="shared" si="6"/>
        <v>837</v>
      </c>
      <c r="H36" s="93">
        <f t="shared" si="6"/>
        <v>845</v>
      </c>
      <c r="I36" s="93">
        <f t="shared" si="7"/>
        <v>290</v>
      </c>
      <c r="J36" s="93">
        <v>140</v>
      </c>
      <c r="K36" s="93">
        <v>150</v>
      </c>
      <c r="L36" s="93">
        <f t="shared" si="8"/>
        <v>274</v>
      </c>
      <c r="M36" s="93">
        <v>141</v>
      </c>
      <c r="N36" s="93">
        <v>133</v>
      </c>
      <c r="O36" s="93">
        <f t="shared" si="9"/>
        <v>281</v>
      </c>
      <c r="P36" s="93">
        <v>142</v>
      </c>
      <c r="Q36" s="93">
        <v>139</v>
      </c>
      <c r="R36" s="93">
        <f t="shared" si="10"/>
        <v>267</v>
      </c>
      <c r="S36" s="93">
        <v>137</v>
      </c>
      <c r="T36" s="93">
        <v>130</v>
      </c>
      <c r="U36" s="93">
        <f t="shared" si="11"/>
        <v>272</v>
      </c>
      <c r="V36" s="93">
        <v>142</v>
      </c>
      <c r="W36" s="93">
        <v>130</v>
      </c>
      <c r="X36" s="93">
        <f t="shared" si="12"/>
        <v>298</v>
      </c>
      <c r="Y36" s="93">
        <v>135</v>
      </c>
      <c r="Z36" s="93">
        <v>163</v>
      </c>
      <c r="AA36" s="95">
        <v>83</v>
      </c>
    </row>
    <row r="37" spans="1:27" ht="13.5" customHeight="1">
      <c r="A37" s="1137"/>
      <c r="B37" s="1113" t="s">
        <v>1414</v>
      </c>
      <c r="C37" s="65">
        <v>10</v>
      </c>
      <c r="D37" s="93">
        <v>2</v>
      </c>
      <c r="E37" s="93">
        <v>45</v>
      </c>
      <c r="F37" s="93">
        <f t="shared" si="5"/>
        <v>590</v>
      </c>
      <c r="G37" s="93">
        <f t="shared" si="6"/>
        <v>311</v>
      </c>
      <c r="H37" s="93">
        <f t="shared" si="6"/>
        <v>279</v>
      </c>
      <c r="I37" s="93">
        <f t="shared" si="7"/>
        <v>123</v>
      </c>
      <c r="J37" s="93">
        <v>64</v>
      </c>
      <c r="K37" s="93">
        <v>59</v>
      </c>
      <c r="L37" s="93">
        <f t="shared" si="8"/>
        <v>83</v>
      </c>
      <c r="M37" s="93">
        <v>41</v>
      </c>
      <c r="N37" s="93">
        <v>42</v>
      </c>
      <c r="O37" s="93">
        <f t="shared" si="9"/>
        <v>112</v>
      </c>
      <c r="P37" s="93">
        <v>64</v>
      </c>
      <c r="Q37" s="93">
        <v>48</v>
      </c>
      <c r="R37" s="93">
        <f t="shared" si="10"/>
        <v>105</v>
      </c>
      <c r="S37" s="93">
        <v>59</v>
      </c>
      <c r="T37" s="93">
        <v>46</v>
      </c>
      <c r="U37" s="93">
        <f t="shared" si="11"/>
        <v>72</v>
      </c>
      <c r="V37" s="93">
        <v>38</v>
      </c>
      <c r="W37" s="93">
        <v>34</v>
      </c>
      <c r="X37" s="93">
        <f t="shared" si="12"/>
        <v>95</v>
      </c>
      <c r="Y37" s="93">
        <v>45</v>
      </c>
      <c r="Z37" s="93">
        <v>50</v>
      </c>
      <c r="AA37" s="95">
        <v>70</v>
      </c>
    </row>
    <row r="38" spans="1:27" ht="13.5" customHeight="1">
      <c r="A38" s="1137"/>
      <c r="B38" s="1113" t="s">
        <v>1416</v>
      </c>
      <c r="C38" s="65">
        <v>8</v>
      </c>
      <c r="D38" s="93">
        <v>6</v>
      </c>
      <c r="E38" s="93">
        <v>55</v>
      </c>
      <c r="F38" s="93">
        <f t="shared" si="5"/>
        <v>841</v>
      </c>
      <c r="G38" s="93">
        <f t="shared" si="6"/>
        <v>434</v>
      </c>
      <c r="H38" s="93">
        <f t="shared" si="6"/>
        <v>407</v>
      </c>
      <c r="I38" s="93">
        <f t="shared" si="7"/>
        <v>152</v>
      </c>
      <c r="J38" s="93">
        <v>77</v>
      </c>
      <c r="K38" s="93">
        <v>75</v>
      </c>
      <c r="L38" s="93">
        <f t="shared" si="8"/>
        <v>147</v>
      </c>
      <c r="M38" s="93">
        <v>76</v>
      </c>
      <c r="N38" s="93">
        <v>71</v>
      </c>
      <c r="O38" s="93">
        <f t="shared" si="9"/>
        <v>149</v>
      </c>
      <c r="P38" s="93">
        <v>80</v>
      </c>
      <c r="Q38" s="93">
        <v>69</v>
      </c>
      <c r="R38" s="93">
        <f t="shared" si="10"/>
        <v>141</v>
      </c>
      <c r="S38" s="93">
        <v>77</v>
      </c>
      <c r="T38" s="93">
        <v>64</v>
      </c>
      <c r="U38" s="93">
        <f t="shared" si="11"/>
        <v>127</v>
      </c>
      <c r="V38" s="93">
        <v>61</v>
      </c>
      <c r="W38" s="93">
        <v>66</v>
      </c>
      <c r="X38" s="93">
        <f t="shared" si="12"/>
        <v>125</v>
      </c>
      <c r="Y38" s="93">
        <v>63</v>
      </c>
      <c r="Z38" s="93">
        <v>62</v>
      </c>
      <c r="AA38" s="95">
        <v>81</v>
      </c>
    </row>
    <row r="39" spans="1:27" ht="13.5" customHeight="1">
      <c r="A39" s="1137"/>
      <c r="B39" s="1113" t="s">
        <v>1368</v>
      </c>
      <c r="C39" s="65">
        <v>6</v>
      </c>
      <c r="D39" s="94">
        <v>1</v>
      </c>
      <c r="E39" s="93">
        <v>41</v>
      </c>
      <c r="F39" s="93">
        <f t="shared" si="5"/>
        <v>870</v>
      </c>
      <c r="G39" s="93">
        <f t="shared" si="6"/>
        <v>439</v>
      </c>
      <c r="H39" s="93">
        <f t="shared" si="6"/>
        <v>431</v>
      </c>
      <c r="I39" s="93">
        <f t="shared" si="7"/>
        <v>153</v>
      </c>
      <c r="J39" s="93">
        <v>68</v>
      </c>
      <c r="K39" s="93">
        <v>85</v>
      </c>
      <c r="L39" s="93">
        <f t="shared" si="8"/>
        <v>147</v>
      </c>
      <c r="M39" s="93">
        <v>73</v>
      </c>
      <c r="N39" s="93">
        <v>74</v>
      </c>
      <c r="O39" s="93">
        <f t="shared" si="9"/>
        <v>146</v>
      </c>
      <c r="P39" s="93">
        <v>74</v>
      </c>
      <c r="Q39" s="93">
        <v>72</v>
      </c>
      <c r="R39" s="93">
        <f t="shared" si="10"/>
        <v>147</v>
      </c>
      <c r="S39" s="93">
        <v>74</v>
      </c>
      <c r="T39" s="93">
        <v>73</v>
      </c>
      <c r="U39" s="93">
        <f t="shared" si="11"/>
        <v>154</v>
      </c>
      <c r="V39" s="93">
        <v>81</v>
      </c>
      <c r="W39" s="93">
        <v>73</v>
      </c>
      <c r="X39" s="93">
        <f t="shared" si="12"/>
        <v>123</v>
      </c>
      <c r="Y39" s="93">
        <v>69</v>
      </c>
      <c r="Z39" s="93">
        <v>54</v>
      </c>
      <c r="AA39" s="95">
        <v>62</v>
      </c>
    </row>
    <row r="40" spans="1:27" ht="13.5" customHeight="1">
      <c r="A40" s="1137"/>
      <c r="B40" s="1113" t="s">
        <v>1369</v>
      </c>
      <c r="C40" s="65">
        <v>8</v>
      </c>
      <c r="D40" s="94">
        <v>0</v>
      </c>
      <c r="E40" s="93">
        <v>48</v>
      </c>
      <c r="F40" s="93">
        <f t="shared" si="5"/>
        <v>815</v>
      </c>
      <c r="G40" s="93">
        <f t="shared" si="6"/>
        <v>443</v>
      </c>
      <c r="H40" s="93">
        <f t="shared" si="6"/>
        <v>372</v>
      </c>
      <c r="I40" s="93">
        <f t="shared" si="7"/>
        <v>134</v>
      </c>
      <c r="J40" s="93">
        <v>66</v>
      </c>
      <c r="K40" s="93">
        <v>68</v>
      </c>
      <c r="L40" s="93">
        <f t="shared" si="8"/>
        <v>162</v>
      </c>
      <c r="M40" s="93">
        <v>83</v>
      </c>
      <c r="N40" s="93">
        <v>79</v>
      </c>
      <c r="O40" s="93">
        <f t="shared" si="9"/>
        <v>149</v>
      </c>
      <c r="P40" s="93">
        <v>86</v>
      </c>
      <c r="Q40" s="93">
        <v>63</v>
      </c>
      <c r="R40" s="93">
        <f t="shared" si="10"/>
        <v>134</v>
      </c>
      <c r="S40" s="93">
        <v>70</v>
      </c>
      <c r="T40" s="93">
        <v>64</v>
      </c>
      <c r="U40" s="93">
        <f t="shared" si="11"/>
        <v>128</v>
      </c>
      <c r="V40" s="93">
        <v>74</v>
      </c>
      <c r="W40" s="93">
        <v>54</v>
      </c>
      <c r="X40" s="93">
        <f t="shared" si="12"/>
        <v>108</v>
      </c>
      <c r="Y40" s="93">
        <v>64</v>
      </c>
      <c r="Z40" s="93">
        <v>44</v>
      </c>
      <c r="AA40" s="95">
        <v>72</v>
      </c>
    </row>
    <row r="41" spans="1:27" ht="13.5" customHeight="1">
      <c r="A41" s="1137"/>
      <c r="B41" s="1113"/>
      <c r="C41" s="1142"/>
      <c r="D41" s="94"/>
      <c r="E41" s="1143"/>
      <c r="F41" s="93"/>
      <c r="G41" s="1143"/>
      <c r="H41" s="1143"/>
      <c r="I41" s="93"/>
      <c r="J41" s="1143"/>
      <c r="K41" s="1143"/>
      <c r="L41" s="93"/>
      <c r="M41" s="1143"/>
      <c r="N41" s="1143"/>
      <c r="O41" s="93"/>
      <c r="P41" s="1143"/>
      <c r="Q41" s="1143"/>
      <c r="R41" s="93"/>
      <c r="S41" s="1143"/>
      <c r="T41" s="1143"/>
      <c r="U41" s="93"/>
      <c r="V41" s="1143"/>
      <c r="W41" s="1143"/>
      <c r="X41" s="93"/>
      <c r="Y41" s="1143"/>
      <c r="Z41" s="1143"/>
      <c r="AA41" s="1144"/>
    </row>
    <row r="42" spans="1:27" ht="13.5" customHeight="1">
      <c r="A42" s="1137"/>
      <c r="B42" s="1113" t="s">
        <v>1372</v>
      </c>
      <c r="C42" s="65">
        <v>4</v>
      </c>
      <c r="D42" s="93">
        <v>4</v>
      </c>
      <c r="E42" s="93">
        <v>39</v>
      </c>
      <c r="F42" s="93">
        <f aca="true" t="shared" si="13" ref="F42:F48">SUM(G42:H42)</f>
        <v>648</v>
      </c>
      <c r="G42" s="93">
        <f aca="true" t="shared" si="14" ref="G42:H48">SUM(J42+M42+P42+S42+V42+Y42)</f>
        <v>334</v>
      </c>
      <c r="H42" s="93">
        <f t="shared" si="14"/>
        <v>314</v>
      </c>
      <c r="I42" s="93">
        <f aca="true" t="shared" si="15" ref="I42:I48">SUM(J42:K42)</f>
        <v>129</v>
      </c>
      <c r="J42" s="93">
        <v>73</v>
      </c>
      <c r="K42" s="93">
        <v>56</v>
      </c>
      <c r="L42" s="93">
        <f aca="true" t="shared" si="16" ref="L42:L48">SUM(M42:N42)</f>
        <v>90</v>
      </c>
      <c r="M42" s="93">
        <v>47</v>
      </c>
      <c r="N42" s="93">
        <v>43</v>
      </c>
      <c r="O42" s="93">
        <f aca="true" t="shared" si="17" ref="O42:O48">SUM(P42:Q42)</f>
        <v>115</v>
      </c>
      <c r="P42" s="93">
        <v>53</v>
      </c>
      <c r="Q42" s="93">
        <v>62</v>
      </c>
      <c r="R42" s="93">
        <f aca="true" t="shared" si="18" ref="R42:R48">SUM(S42:T42)</f>
        <v>102</v>
      </c>
      <c r="S42" s="93">
        <v>54</v>
      </c>
      <c r="T42" s="93">
        <v>48</v>
      </c>
      <c r="U42" s="93">
        <f aca="true" t="shared" si="19" ref="U42:U48">SUM(V42:W42)</f>
        <v>113</v>
      </c>
      <c r="V42" s="93">
        <v>59</v>
      </c>
      <c r="W42" s="93">
        <v>54</v>
      </c>
      <c r="X42" s="93">
        <f aca="true" t="shared" si="20" ref="X42:X48">SUM(Y42:Z42)</f>
        <v>99</v>
      </c>
      <c r="Y42" s="93">
        <v>48</v>
      </c>
      <c r="Z42" s="93">
        <v>51</v>
      </c>
      <c r="AA42" s="95">
        <v>55</v>
      </c>
    </row>
    <row r="43" spans="1:27" ht="13.5" customHeight="1">
      <c r="A43" s="1137"/>
      <c r="B43" s="1113" t="s">
        <v>1373</v>
      </c>
      <c r="C43" s="65">
        <v>8</v>
      </c>
      <c r="D43" s="94">
        <v>2</v>
      </c>
      <c r="E43" s="93">
        <v>58</v>
      </c>
      <c r="F43" s="93">
        <f t="shared" si="13"/>
        <v>1058</v>
      </c>
      <c r="G43" s="93">
        <f t="shared" si="14"/>
        <v>527</v>
      </c>
      <c r="H43" s="93">
        <f t="shared" si="14"/>
        <v>531</v>
      </c>
      <c r="I43" s="93">
        <f t="shared" si="15"/>
        <v>171</v>
      </c>
      <c r="J43" s="93">
        <v>82</v>
      </c>
      <c r="K43" s="93">
        <v>89</v>
      </c>
      <c r="L43" s="93">
        <f t="shared" si="16"/>
        <v>184</v>
      </c>
      <c r="M43" s="93">
        <v>97</v>
      </c>
      <c r="N43" s="93">
        <v>87</v>
      </c>
      <c r="O43" s="93">
        <f t="shared" si="17"/>
        <v>181</v>
      </c>
      <c r="P43" s="93">
        <v>85</v>
      </c>
      <c r="Q43" s="93">
        <v>96</v>
      </c>
      <c r="R43" s="93">
        <f t="shared" si="18"/>
        <v>186</v>
      </c>
      <c r="S43" s="93">
        <v>88</v>
      </c>
      <c r="T43" s="93">
        <v>98</v>
      </c>
      <c r="U43" s="93">
        <f t="shared" si="19"/>
        <v>163</v>
      </c>
      <c r="V43" s="93">
        <v>96</v>
      </c>
      <c r="W43" s="93">
        <v>67</v>
      </c>
      <c r="X43" s="93">
        <f t="shared" si="20"/>
        <v>173</v>
      </c>
      <c r="Y43" s="93">
        <v>79</v>
      </c>
      <c r="Z43" s="93">
        <v>94</v>
      </c>
      <c r="AA43" s="95">
        <v>84</v>
      </c>
    </row>
    <row r="44" spans="1:27" ht="13.5" customHeight="1">
      <c r="A44" s="1137"/>
      <c r="B44" s="1113" t="s">
        <v>1375</v>
      </c>
      <c r="C44" s="65">
        <v>4</v>
      </c>
      <c r="D44" s="94">
        <v>4</v>
      </c>
      <c r="E44" s="93">
        <v>36</v>
      </c>
      <c r="F44" s="93">
        <f t="shared" si="13"/>
        <v>626</v>
      </c>
      <c r="G44" s="93">
        <f t="shared" si="14"/>
        <v>304</v>
      </c>
      <c r="H44" s="93">
        <f t="shared" si="14"/>
        <v>322</v>
      </c>
      <c r="I44" s="93">
        <f t="shared" si="15"/>
        <v>128</v>
      </c>
      <c r="J44" s="93">
        <v>67</v>
      </c>
      <c r="K44" s="93">
        <v>61</v>
      </c>
      <c r="L44" s="93">
        <f t="shared" si="16"/>
        <v>110</v>
      </c>
      <c r="M44" s="93">
        <v>58</v>
      </c>
      <c r="N44" s="93">
        <v>52</v>
      </c>
      <c r="O44" s="93">
        <f t="shared" si="17"/>
        <v>104</v>
      </c>
      <c r="P44" s="93">
        <v>51</v>
      </c>
      <c r="Q44" s="93">
        <v>53</v>
      </c>
      <c r="R44" s="93">
        <f t="shared" si="18"/>
        <v>89</v>
      </c>
      <c r="S44" s="93">
        <v>45</v>
      </c>
      <c r="T44" s="93">
        <v>44</v>
      </c>
      <c r="U44" s="93">
        <f t="shared" si="19"/>
        <v>95</v>
      </c>
      <c r="V44" s="93">
        <v>44</v>
      </c>
      <c r="W44" s="93">
        <v>51</v>
      </c>
      <c r="X44" s="93">
        <f t="shared" si="20"/>
        <v>100</v>
      </c>
      <c r="Y44" s="93">
        <v>39</v>
      </c>
      <c r="Z44" s="93">
        <v>61</v>
      </c>
      <c r="AA44" s="95">
        <v>51</v>
      </c>
    </row>
    <row r="45" spans="1:27" ht="13.5" customHeight="1">
      <c r="A45" s="1137"/>
      <c r="B45" s="1113" t="s">
        <v>1377</v>
      </c>
      <c r="C45" s="65">
        <v>8</v>
      </c>
      <c r="D45" s="93">
        <v>1</v>
      </c>
      <c r="E45" s="93">
        <v>49</v>
      </c>
      <c r="F45" s="93">
        <f t="shared" si="13"/>
        <v>1010</v>
      </c>
      <c r="G45" s="93">
        <f t="shared" si="14"/>
        <v>514</v>
      </c>
      <c r="H45" s="93">
        <f t="shared" si="14"/>
        <v>496</v>
      </c>
      <c r="I45" s="93">
        <f t="shared" si="15"/>
        <v>167</v>
      </c>
      <c r="J45" s="93">
        <v>90</v>
      </c>
      <c r="K45" s="93">
        <v>77</v>
      </c>
      <c r="L45" s="93">
        <f t="shared" si="16"/>
        <v>174</v>
      </c>
      <c r="M45" s="93">
        <v>79</v>
      </c>
      <c r="N45" s="93">
        <v>95</v>
      </c>
      <c r="O45" s="93">
        <f t="shared" si="17"/>
        <v>175</v>
      </c>
      <c r="P45" s="93">
        <v>85</v>
      </c>
      <c r="Q45" s="93">
        <v>90</v>
      </c>
      <c r="R45" s="93">
        <f t="shared" si="18"/>
        <v>173</v>
      </c>
      <c r="S45" s="93">
        <v>100</v>
      </c>
      <c r="T45" s="93">
        <v>73</v>
      </c>
      <c r="U45" s="93">
        <f t="shared" si="19"/>
        <v>158</v>
      </c>
      <c r="V45" s="93">
        <v>78</v>
      </c>
      <c r="W45" s="93">
        <v>80</v>
      </c>
      <c r="X45" s="93">
        <f t="shared" si="20"/>
        <v>163</v>
      </c>
      <c r="Y45" s="93">
        <v>82</v>
      </c>
      <c r="Z45" s="93">
        <v>81</v>
      </c>
      <c r="AA45" s="95">
        <v>77</v>
      </c>
    </row>
    <row r="46" spans="1:27" ht="13.5" customHeight="1">
      <c r="A46" s="1137"/>
      <c r="B46" s="1113" t="s">
        <v>1379</v>
      </c>
      <c r="C46" s="65">
        <v>5</v>
      </c>
      <c r="D46" s="94">
        <v>2</v>
      </c>
      <c r="E46" s="93">
        <v>30</v>
      </c>
      <c r="F46" s="93">
        <f t="shared" si="13"/>
        <v>449</v>
      </c>
      <c r="G46" s="93">
        <f t="shared" si="14"/>
        <v>240</v>
      </c>
      <c r="H46" s="93">
        <f t="shared" si="14"/>
        <v>209</v>
      </c>
      <c r="I46" s="93">
        <f t="shared" si="15"/>
        <v>72</v>
      </c>
      <c r="J46" s="93">
        <v>39</v>
      </c>
      <c r="K46" s="93">
        <v>33</v>
      </c>
      <c r="L46" s="93">
        <f t="shared" si="16"/>
        <v>86</v>
      </c>
      <c r="M46" s="93">
        <v>50</v>
      </c>
      <c r="N46" s="93">
        <v>36</v>
      </c>
      <c r="O46" s="93">
        <f t="shared" si="17"/>
        <v>74</v>
      </c>
      <c r="P46" s="93">
        <v>34</v>
      </c>
      <c r="Q46" s="93">
        <v>40</v>
      </c>
      <c r="R46" s="93">
        <f t="shared" si="18"/>
        <v>81</v>
      </c>
      <c r="S46" s="93">
        <v>43</v>
      </c>
      <c r="T46" s="93">
        <v>38</v>
      </c>
      <c r="U46" s="93">
        <f t="shared" si="19"/>
        <v>66</v>
      </c>
      <c r="V46" s="93">
        <v>33</v>
      </c>
      <c r="W46" s="93">
        <v>33</v>
      </c>
      <c r="X46" s="93">
        <f t="shared" si="20"/>
        <v>70</v>
      </c>
      <c r="Y46" s="93">
        <v>41</v>
      </c>
      <c r="Z46" s="93">
        <v>29</v>
      </c>
      <c r="AA46" s="95">
        <v>47</v>
      </c>
    </row>
    <row r="47" spans="1:27" ht="13.5" customHeight="1">
      <c r="A47" s="1137"/>
      <c r="B47" s="1113" t="s">
        <v>1381</v>
      </c>
      <c r="C47" s="65">
        <v>4</v>
      </c>
      <c r="D47" s="93">
        <v>4</v>
      </c>
      <c r="E47" s="93">
        <v>33</v>
      </c>
      <c r="F47" s="93">
        <f t="shared" si="13"/>
        <v>503</v>
      </c>
      <c r="G47" s="93">
        <f t="shared" si="14"/>
        <v>258</v>
      </c>
      <c r="H47" s="93">
        <f t="shared" si="14"/>
        <v>245</v>
      </c>
      <c r="I47" s="93">
        <f t="shared" si="15"/>
        <v>92</v>
      </c>
      <c r="J47" s="93">
        <v>45</v>
      </c>
      <c r="K47" s="93">
        <v>47</v>
      </c>
      <c r="L47" s="93">
        <f t="shared" si="16"/>
        <v>91</v>
      </c>
      <c r="M47" s="93">
        <v>51</v>
      </c>
      <c r="N47" s="93">
        <v>40</v>
      </c>
      <c r="O47" s="93">
        <f t="shared" si="17"/>
        <v>82</v>
      </c>
      <c r="P47" s="93">
        <v>45</v>
      </c>
      <c r="Q47" s="93">
        <v>37</v>
      </c>
      <c r="R47" s="93">
        <f t="shared" si="18"/>
        <v>82</v>
      </c>
      <c r="S47" s="93">
        <v>39</v>
      </c>
      <c r="T47" s="93">
        <v>43</v>
      </c>
      <c r="U47" s="93">
        <f t="shared" si="19"/>
        <v>78</v>
      </c>
      <c r="V47" s="93">
        <v>34</v>
      </c>
      <c r="W47" s="93">
        <v>44</v>
      </c>
      <c r="X47" s="93">
        <f t="shared" si="20"/>
        <v>78</v>
      </c>
      <c r="Y47" s="93">
        <v>44</v>
      </c>
      <c r="Z47" s="93">
        <v>34</v>
      </c>
      <c r="AA47" s="95">
        <v>49</v>
      </c>
    </row>
    <row r="48" spans="1:27" ht="13.5" customHeight="1">
      <c r="A48" s="1137"/>
      <c r="B48" s="1113" t="s">
        <v>1382</v>
      </c>
      <c r="C48" s="65">
        <v>4</v>
      </c>
      <c r="D48" s="94">
        <v>5</v>
      </c>
      <c r="E48" s="93">
        <v>37</v>
      </c>
      <c r="F48" s="93">
        <f t="shared" si="13"/>
        <v>579</v>
      </c>
      <c r="G48" s="93">
        <f t="shared" si="14"/>
        <v>289</v>
      </c>
      <c r="H48" s="93">
        <f t="shared" si="14"/>
        <v>290</v>
      </c>
      <c r="I48" s="93">
        <f t="shared" si="15"/>
        <v>104</v>
      </c>
      <c r="J48" s="93">
        <v>52</v>
      </c>
      <c r="K48" s="93">
        <v>52</v>
      </c>
      <c r="L48" s="93">
        <f t="shared" si="16"/>
        <v>102</v>
      </c>
      <c r="M48" s="93">
        <v>53</v>
      </c>
      <c r="N48" s="93">
        <v>49</v>
      </c>
      <c r="O48" s="93">
        <f t="shared" si="17"/>
        <v>86</v>
      </c>
      <c r="P48" s="93">
        <v>42</v>
      </c>
      <c r="Q48" s="93">
        <v>44</v>
      </c>
      <c r="R48" s="93">
        <f t="shared" si="18"/>
        <v>98</v>
      </c>
      <c r="S48" s="93">
        <v>52</v>
      </c>
      <c r="T48" s="93">
        <v>46</v>
      </c>
      <c r="U48" s="93">
        <f t="shared" si="19"/>
        <v>87</v>
      </c>
      <c r="V48" s="93">
        <v>41</v>
      </c>
      <c r="W48" s="93">
        <v>46</v>
      </c>
      <c r="X48" s="93">
        <f t="shared" si="20"/>
        <v>102</v>
      </c>
      <c r="Y48" s="93">
        <v>49</v>
      </c>
      <c r="Z48" s="93">
        <v>53</v>
      </c>
      <c r="AA48" s="95">
        <v>53</v>
      </c>
    </row>
    <row r="49" spans="1:27" ht="13.5" customHeight="1">
      <c r="A49" s="1137"/>
      <c r="B49" s="1113"/>
      <c r="C49" s="1142"/>
      <c r="D49" s="94"/>
      <c r="E49" s="1143"/>
      <c r="F49" s="93"/>
      <c r="G49" s="1143"/>
      <c r="H49" s="1143"/>
      <c r="I49" s="93"/>
      <c r="J49" s="1143"/>
      <c r="K49" s="1143"/>
      <c r="L49" s="93"/>
      <c r="M49" s="1143"/>
      <c r="N49" s="1143"/>
      <c r="O49" s="93"/>
      <c r="P49" s="1143"/>
      <c r="Q49" s="1143"/>
      <c r="R49" s="93"/>
      <c r="S49" s="1143"/>
      <c r="T49" s="1143"/>
      <c r="U49" s="93"/>
      <c r="V49" s="1143"/>
      <c r="W49" s="1143"/>
      <c r="X49" s="93"/>
      <c r="Y49" s="1143"/>
      <c r="Z49" s="1143"/>
      <c r="AA49" s="1144"/>
    </row>
    <row r="50" spans="1:27" ht="13.5" customHeight="1">
      <c r="A50" s="1137"/>
      <c r="B50" s="1113" t="s">
        <v>1385</v>
      </c>
      <c r="C50" s="65">
        <v>7</v>
      </c>
      <c r="D50" s="93">
        <v>1</v>
      </c>
      <c r="E50" s="93">
        <v>82</v>
      </c>
      <c r="F50" s="93">
        <f>SUM(G50:H50)</f>
        <v>2287</v>
      </c>
      <c r="G50" s="93">
        <f aca="true" t="shared" si="21" ref="G50:H54">SUM(J50+M50+P50+S50+V50+Y50)</f>
        <v>1210</v>
      </c>
      <c r="H50" s="93">
        <f t="shared" si="21"/>
        <v>1077</v>
      </c>
      <c r="I50" s="93">
        <f>SUM(J50:K50)</f>
        <v>423</v>
      </c>
      <c r="J50" s="93">
        <v>227</v>
      </c>
      <c r="K50" s="93">
        <v>196</v>
      </c>
      <c r="L50" s="93">
        <f>SUM(M50:N50)</f>
        <v>389</v>
      </c>
      <c r="M50" s="93">
        <v>213</v>
      </c>
      <c r="N50" s="93">
        <v>176</v>
      </c>
      <c r="O50" s="93">
        <f>SUM(P50:Q50)</f>
        <v>419</v>
      </c>
      <c r="P50" s="93">
        <v>216</v>
      </c>
      <c r="Q50" s="93">
        <v>203</v>
      </c>
      <c r="R50" s="93">
        <f>SUM(S50:T50)</f>
        <v>367</v>
      </c>
      <c r="S50" s="93">
        <v>188</v>
      </c>
      <c r="T50" s="93">
        <v>179</v>
      </c>
      <c r="U50" s="93">
        <f>SUM(V50:W50)</f>
        <v>351</v>
      </c>
      <c r="V50" s="93">
        <v>191</v>
      </c>
      <c r="W50" s="93">
        <v>160</v>
      </c>
      <c r="X50" s="93">
        <f>SUM(Y50:Z50)</f>
        <v>338</v>
      </c>
      <c r="Y50" s="93">
        <v>175</v>
      </c>
      <c r="Z50" s="93">
        <v>163</v>
      </c>
      <c r="AA50" s="95">
        <v>112</v>
      </c>
    </row>
    <row r="51" spans="1:27" ht="13.5" customHeight="1">
      <c r="A51" s="1137"/>
      <c r="B51" s="1113" t="s">
        <v>1387</v>
      </c>
      <c r="C51" s="65">
        <v>8</v>
      </c>
      <c r="D51" s="94">
        <v>0</v>
      </c>
      <c r="E51" s="93">
        <v>67</v>
      </c>
      <c r="F51" s="93">
        <f>SUM(G51:H51)</f>
        <v>1571</v>
      </c>
      <c r="G51" s="93">
        <f t="shared" si="21"/>
        <v>796</v>
      </c>
      <c r="H51" s="93">
        <f t="shared" si="21"/>
        <v>775</v>
      </c>
      <c r="I51" s="93">
        <f>SUM(J51:K51)</f>
        <v>292</v>
      </c>
      <c r="J51" s="93">
        <v>159</v>
      </c>
      <c r="K51" s="93">
        <v>133</v>
      </c>
      <c r="L51" s="93">
        <f>SUM(M51:N51)</f>
        <v>281</v>
      </c>
      <c r="M51" s="93">
        <v>116</v>
      </c>
      <c r="N51" s="93">
        <v>165</v>
      </c>
      <c r="O51" s="93">
        <f>SUM(P51:Q51)</f>
        <v>286</v>
      </c>
      <c r="P51" s="93">
        <v>151</v>
      </c>
      <c r="Q51" s="93">
        <v>135</v>
      </c>
      <c r="R51" s="93">
        <f>SUM(S51:T51)</f>
        <v>255</v>
      </c>
      <c r="S51" s="93">
        <v>144</v>
      </c>
      <c r="T51" s="93">
        <v>111</v>
      </c>
      <c r="U51" s="93">
        <f>SUM(V51:W51)</f>
        <v>247</v>
      </c>
      <c r="V51" s="93">
        <v>126</v>
      </c>
      <c r="W51" s="93">
        <v>121</v>
      </c>
      <c r="X51" s="93">
        <f>SUM(Y51:Z51)</f>
        <v>210</v>
      </c>
      <c r="Y51" s="93">
        <v>100</v>
      </c>
      <c r="Z51" s="93">
        <v>110</v>
      </c>
      <c r="AA51" s="95">
        <v>96</v>
      </c>
    </row>
    <row r="52" spans="1:27" ht="13.5" customHeight="1">
      <c r="A52" s="1137"/>
      <c r="B52" s="1113" t="s">
        <v>1389</v>
      </c>
      <c r="C52" s="65">
        <v>9</v>
      </c>
      <c r="D52" s="93">
        <v>0</v>
      </c>
      <c r="E52" s="93">
        <v>48</v>
      </c>
      <c r="F52" s="93">
        <f>SUM(G52:H52)</f>
        <v>963</v>
      </c>
      <c r="G52" s="93">
        <f t="shared" si="21"/>
        <v>479</v>
      </c>
      <c r="H52" s="93">
        <f t="shared" si="21"/>
        <v>484</v>
      </c>
      <c r="I52" s="93">
        <f>SUM(J52:K52)</f>
        <v>171</v>
      </c>
      <c r="J52" s="93">
        <v>83</v>
      </c>
      <c r="K52" s="93">
        <v>88</v>
      </c>
      <c r="L52" s="93">
        <f>SUM(M52:N52)</f>
        <v>149</v>
      </c>
      <c r="M52" s="93">
        <v>76</v>
      </c>
      <c r="N52" s="93">
        <v>73</v>
      </c>
      <c r="O52" s="93">
        <f>SUM(P52:Q52)</f>
        <v>155</v>
      </c>
      <c r="P52" s="93">
        <v>72</v>
      </c>
      <c r="Q52" s="93">
        <v>83</v>
      </c>
      <c r="R52" s="93">
        <f>SUM(S52:T52)</f>
        <v>144</v>
      </c>
      <c r="S52" s="93">
        <v>78</v>
      </c>
      <c r="T52" s="93">
        <v>66</v>
      </c>
      <c r="U52" s="93">
        <f>SUM(V52:W52)</f>
        <v>165</v>
      </c>
      <c r="V52" s="93">
        <v>89</v>
      </c>
      <c r="W52" s="93">
        <v>76</v>
      </c>
      <c r="X52" s="93">
        <f>SUM(Y52:Z52)</f>
        <v>179</v>
      </c>
      <c r="Y52" s="93">
        <v>81</v>
      </c>
      <c r="Z52" s="93">
        <v>98</v>
      </c>
      <c r="AA52" s="95">
        <v>76</v>
      </c>
    </row>
    <row r="53" spans="1:27" ht="13.5" customHeight="1">
      <c r="A53" s="1137"/>
      <c r="B53" s="1113" t="s">
        <v>1391</v>
      </c>
      <c r="C53" s="65">
        <v>8</v>
      </c>
      <c r="D53" s="94">
        <v>2</v>
      </c>
      <c r="E53" s="93">
        <v>66</v>
      </c>
      <c r="F53" s="93">
        <f>SUM(G53:H53)</f>
        <v>1427</v>
      </c>
      <c r="G53" s="93">
        <f t="shared" si="21"/>
        <v>705</v>
      </c>
      <c r="H53" s="93">
        <f t="shared" si="21"/>
        <v>722</v>
      </c>
      <c r="I53" s="93">
        <f>SUM(J53:K53)</f>
        <v>253</v>
      </c>
      <c r="J53" s="93">
        <v>119</v>
      </c>
      <c r="K53" s="93">
        <v>134</v>
      </c>
      <c r="L53" s="93">
        <f>SUM(M53:N53)</f>
        <v>239</v>
      </c>
      <c r="M53" s="93">
        <v>114</v>
      </c>
      <c r="N53" s="93">
        <v>125</v>
      </c>
      <c r="O53" s="93">
        <f>SUM(P53:Q53)</f>
        <v>249</v>
      </c>
      <c r="P53" s="93">
        <v>107</v>
      </c>
      <c r="Q53" s="93">
        <v>142</v>
      </c>
      <c r="R53" s="93">
        <f>SUM(S53:T53)</f>
        <v>232</v>
      </c>
      <c r="S53" s="93">
        <v>120</v>
      </c>
      <c r="T53" s="93">
        <v>112</v>
      </c>
      <c r="U53" s="93">
        <f>SUM(V53:W53)</f>
        <v>248</v>
      </c>
      <c r="V53" s="93">
        <v>133</v>
      </c>
      <c r="W53" s="93">
        <v>115</v>
      </c>
      <c r="X53" s="93">
        <f>SUM(Y53:Z53)</f>
        <v>206</v>
      </c>
      <c r="Y53" s="93">
        <v>112</v>
      </c>
      <c r="Z53" s="93">
        <v>94</v>
      </c>
      <c r="AA53" s="95">
        <v>95</v>
      </c>
    </row>
    <row r="54" spans="1:27" ht="13.5" customHeight="1">
      <c r="A54" s="1137"/>
      <c r="B54" s="1113" t="s">
        <v>1393</v>
      </c>
      <c r="C54" s="65">
        <v>5</v>
      </c>
      <c r="D54" s="93">
        <v>3</v>
      </c>
      <c r="E54" s="93">
        <v>37</v>
      </c>
      <c r="F54" s="93">
        <f>SUM(G54:H54)</f>
        <v>639</v>
      </c>
      <c r="G54" s="93">
        <f t="shared" si="21"/>
        <v>321</v>
      </c>
      <c r="H54" s="93">
        <f t="shared" si="21"/>
        <v>318</v>
      </c>
      <c r="I54" s="93">
        <f>SUM(J54:K54)</f>
        <v>126</v>
      </c>
      <c r="J54" s="93">
        <v>60</v>
      </c>
      <c r="K54" s="93">
        <v>66</v>
      </c>
      <c r="L54" s="93">
        <f>SUM(M54:N54)</f>
        <v>108</v>
      </c>
      <c r="M54" s="93">
        <v>50</v>
      </c>
      <c r="N54" s="93">
        <v>58</v>
      </c>
      <c r="O54" s="93">
        <f>SUM(P54:Q54)</f>
        <v>104</v>
      </c>
      <c r="P54" s="93">
        <v>54</v>
      </c>
      <c r="Q54" s="93">
        <v>50</v>
      </c>
      <c r="R54" s="93">
        <f>SUM(S54:T54)</f>
        <v>101</v>
      </c>
      <c r="S54" s="93">
        <v>57</v>
      </c>
      <c r="T54" s="93">
        <v>44</v>
      </c>
      <c r="U54" s="93">
        <f>SUM(V54:W54)</f>
        <v>91</v>
      </c>
      <c r="V54" s="93">
        <v>42</v>
      </c>
      <c r="W54" s="93">
        <v>49</v>
      </c>
      <c r="X54" s="93">
        <f>SUM(Y54:Z54)</f>
        <v>109</v>
      </c>
      <c r="Y54" s="93">
        <v>58</v>
      </c>
      <c r="Z54" s="93">
        <v>51</v>
      </c>
      <c r="AA54" s="95">
        <v>55</v>
      </c>
    </row>
    <row r="55" spans="1:27" ht="13.5" customHeight="1">
      <c r="A55" s="1137"/>
      <c r="B55" s="1113"/>
      <c r="C55" s="1142"/>
      <c r="D55" s="1143"/>
      <c r="E55" s="1143"/>
      <c r="F55" s="93"/>
      <c r="G55" s="1143"/>
      <c r="H55" s="1143"/>
      <c r="I55" s="93"/>
      <c r="J55" s="1143"/>
      <c r="K55" s="1143"/>
      <c r="L55" s="93"/>
      <c r="M55" s="1143"/>
      <c r="N55" s="1143"/>
      <c r="O55" s="93"/>
      <c r="P55" s="1143"/>
      <c r="Q55" s="1143"/>
      <c r="R55" s="93"/>
      <c r="S55" s="1143"/>
      <c r="T55" s="1143"/>
      <c r="U55" s="93"/>
      <c r="V55" s="1143"/>
      <c r="W55" s="1143"/>
      <c r="X55" s="93"/>
      <c r="Y55" s="1143"/>
      <c r="Z55" s="1143"/>
      <c r="AA55" s="1144"/>
    </row>
    <row r="56" spans="1:27" ht="13.5" customHeight="1">
      <c r="A56" s="1137"/>
      <c r="B56" s="1113" t="s">
        <v>1396</v>
      </c>
      <c r="C56" s="65">
        <v>4</v>
      </c>
      <c r="D56" s="94">
        <v>0</v>
      </c>
      <c r="E56" s="93">
        <v>29</v>
      </c>
      <c r="F56" s="93">
        <f aca="true" t="shared" si="22" ref="F56:F67">SUM(G56:H56)</f>
        <v>639</v>
      </c>
      <c r="G56" s="93">
        <f aca="true" t="shared" si="23" ref="G56:G67">SUM(J56+M56+P56+S56+V56+Y56)</f>
        <v>341</v>
      </c>
      <c r="H56" s="93">
        <f aca="true" t="shared" si="24" ref="H56:H67">SUM(K56+N56+Q56+T56+W56+Z56)</f>
        <v>298</v>
      </c>
      <c r="I56" s="93">
        <f aca="true" t="shared" si="25" ref="I56:I67">SUM(J56:K56)</f>
        <v>102</v>
      </c>
      <c r="J56" s="93">
        <v>46</v>
      </c>
      <c r="K56" s="93">
        <v>56</v>
      </c>
      <c r="L56" s="93">
        <f aca="true" t="shared" si="26" ref="L56:L67">SUM(M56:N56)</f>
        <v>109</v>
      </c>
      <c r="M56" s="93">
        <v>56</v>
      </c>
      <c r="N56" s="93">
        <v>53</v>
      </c>
      <c r="O56" s="93">
        <f aca="true" t="shared" si="27" ref="O56:O67">SUM(P56:Q56)</f>
        <v>105</v>
      </c>
      <c r="P56" s="93">
        <v>58</v>
      </c>
      <c r="Q56" s="93">
        <v>47</v>
      </c>
      <c r="R56" s="93">
        <f aca="true" t="shared" si="28" ref="R56:R67">SUM(S56:T56)</f>
        <v>106</v>
      </c>
      <c r="S56" s="93">
        <v>60</v>
      </c>
      <c r="T56" s="93">
        <v>46</v>
      </c>
      <c r="U56" s="93">
        <f aca="true" t="shared" si="29" ref="U56:U67">SUM(V56:W56)</f>
        <v>107</v>
      </c>
      <c r="V56" s="93">
        <v>51</v>
      </c>
      <c r="W56" s="93">
        <v>56</v>
      </c>
      <c r="X56" s="93">
        <f aca="true" t="shared" si="30" ref="X56:X67">SUM(Y56:Z56)</f>
        <v>110</v>
      </c>
      <c r="Y56" s="93">
        <v>70</v>
      </c>
      <c r="Z56" s="93">
        <v>40</v>
      </c>
      <c r="AA56" s="95">
        <v>39</v>
      </c>
    </row>
    <row r="57" spans="1:27" ht="13.5" customHeight="1">
      <c r="A57" s="1137"/>
      <c r="B57" s="1113" t="s">
        <v>1397</v>
      </c>
      <c r="C57" s="65">
        <v>4</v>
      </c>
      <c r="D57" s="94">
        <v>0</v>
      </c>
      <c r="E57" s="93">
        <v>52</v>
      </c>
      <c r="F57" s="93">
        <f t="shared" si="22"/>
        <v>1604</v>
      </c>
      <c r="G57" s="93">
        <f t="shared" si="23"/>
        <v>821</v>
      </c>
      <c r="H57" s="93">
        <f t="shared" si="24"/>
        <v>783</v>
      </c>
      <c r="I57" s="93">
        <f t="shared" si="25"/>
        <v>303</v>
      </c>
      <c r="J57" s="93">
        <v>170</v>
      </c>
      <c r="K57" s="93">
        <v>133</v>
      </c>
      <c r="L57" s="93">
        <f t="shared" si="26"/>
        <v>277</v>
      </c>
      <c r="M57" s="93">
        <v>152</v>
      </c>
      <c r="N57" s="93">
        <v>125</v>
      </c>
      <c r="O57" s="93">
        <f t="shared" si="27"/>
        <v>270</v>
      </c>
      <c r="P57" s="93">
        <v>131</v>
      </c>
      <c r="Q57" s="93">
        <v>139</v>
      </c>
      <c r="R57" s="93">
        <f t="shared" si="28"/>
        <v>237</v>
      </c>
      <c r="S57" s="93">
        <v>105</v>
      </c>
      <c r="T57" s="93">
        <v>132</v>
      </c>
      <c r="U57" s="93">
        <f t="shared" si="29"/>
        <v>284</v>
      </c>
      <c r="V57" s="93">
        <v>146</v>
      </c>
      <c r="W57" s="93">
        <v>138</v>
      </c>
      <c r="X57" s="93">
        <f t="shared" si="30"/>
        <v>233</v>
      </c>
      <c r="Y57" s="93">
        <v>117</v>
      </c>
      <c r="Z57" s="93">
        <v>116</v>
      </c>
      <c r="AA57" s="95">
        <v>69</v>
      </c>
    </row>
    <row r="58" spans="1:27" ht="13.5" customHeight="1">
      <c r="A58" s="1137"/>
      <c r="B58" s="1113" t="s">
        <v>1399</v>
      </c>
      <c r="C58" s="65">
        <v>4</v>
      </c>
      <c r="D58" s="94">
        <v>0</v>
      </c>
      <c r="E58" s="93">
        <v>35</v>
      </c>
      <c r="F58" s="93">
        <f t="shared" si="22"/>
        <v>1137</v>
      </c>
      <c r="G58" s="93">
        <f t="shared" si="23"/>
        <v>590</v>
      </c>
      <c r="H58" s="93">
        <f t="shared" si="24"/>
        <v>547</v>
      </c>
      <c r="I58" s="93">
        <f t="shared" si="25"/>
        <v>189</v>
      </c>
      <c r="J58" s="93">
        <v>100</v>
      </c>
      <c r="K58" s="93">
        <v>89</v>
      </c>
      <c r="L58" s="93">
        <f t="shared" si="26"/>
        <v>199</v>
      </c>
      <c r="M58" s="93">
        <v>98</v>
      </c>
      <c r="N58" s="93">
        <v>101</v>
      </c>
      <c r="O58" s="93">
        <f t="shared" si="27"/>
        <v>180</v>
      </c>
      <c r="P58" s="93">
        <v>107</v>
      </c>
      <c r="Q58" s="93">
        <v>73</v>
      </c>
      <c r="R58" s="93">
        <f t="shared" si="28"/>
        <v>209</v>
      </c>
      <c r="S58" s="93">
        <v>102</v>
      </c>
      <c r="T58" s="93">
        <v>107</v>
      </c>
      <c r="U58" s="93">
        <f t="shared" si="29"/>
        <v>188</v>
      </c>
      <c r="V58" s="93">
        <v>86</v>
      </c>
      <c r="W58" s="93">
        <v>102</v>
      </c>
      <c r="X58" s="93">
        <f t="shared" si="30"/>
        <v>172</v>
      </c>
      <c r="Y58" s="93">
        <v>97</v>
      </c>
      <c r="Z58" s="93">
        <v>75</v>
      </c>
      <c r="AA58" s="95">
        <v>49</v>
      </c>
    </row>
    <row r="59" spans="1:27" ht="13.5" customHeight="1">
      <c r="A59" s="1137"/>
      <c r="B59" s="1113" t="s">
        <v>1401</v>
      </c>
      <c r="C59" s="65">
        <v>4</v>
      </c>
      <c r="D59" s="94">
        <v>1</v>
      </c>
      <c r="E59" s="93">
        <v>33</v>
      </c>
      <c r="F59" s="93">
        <f t="shared" si="22"/>
        <v>788</v>
      </c>
      <c r="G59" s="93">
        <f t="shared" si="23"/>
        <v>426</v>
      </c>
      <c r="H59" s="93">
        <f t="shared" si="24"/>
        <v>362</v>
      </c>
      <c r="I59" s="93">
        <f t="shared" si="25"/>
        <v>121</v>
      </c>
      <c r="J59" s="93">
        <v>61</v>
      </c>
      <c r="K59" s="93">
        <v>60</v>
      </c>
      <c r="L59" s="93">
        <f t="shared" si="26"/>
        <v>153</v>
      </c>
      <c r="M59" s="93">
        <v>77</v>
      </c>
      <c r="N59" s="93">
        <v>76</v>
      </c>
      <c r="O59" s="93">
        <f t="shared" si="27"/>
        <v>129</v>
      </c>
      <c r="P59" s="93">
        <v>73</v>
      </c>
      <c r="Q59" s="93">
        <v>56</v>
      </c>
      <c r="R59" s="93">
        <f t="shared" si="28"/>
        <v>137</v>
      </c>
      <c r="S59" s="93">
        <v>67</v>
      </c>
      <c r="T59" s="93">
        <v>70</v>
      </c>
      <c r="U59" s="93">
        <f t="shared" si="29"/>
        <v>111</v>
      </c>
      <c r="V59" s="93">
        <v>65</v>
      </c>
      <c r="W59" s="93">
        <v>46</v>
      </c>
      <c r="X59" s="93">
        <f t="shared" si="30"/>
        <v>137</v>
      </c>
      <c r="Y59" s="93">
        <v>83</v>
      </c>
      <c r="Z59" s="93">
        <v>54</v>
      </c>
      <c r="AA59" s="95">
        <v>46</v>
      </c>
    </row>
    <row r="60" spans="1:27" ht="13.5" customHeight="1">
      <c r="A60" s="1137"/>
      <c r="B60" s="1113" t="s">
        <v>1403</v>
      </c>
      <c r="C60" s="65">
        <v>3</v>
      </c>
      <c r="D60" s="93">
        <v>1</v>
      </c>
      <c r="E60" s="93">
        <v>22</v>
      </c>
      <c r="F60" s="93">
        <f t="shared" si="22"/>
        <v>589</v>
      </c>
      <c r="G60" s="93">
        <f t="shared" si="23"/>
        <v>293</v>
      </c>
      <c r="H60" s="93">
        <f t="shared" si="24"/>
        <v>296</v>
      </c>
      <c r="I60" s="93">
        <f t="shared" si="25"/>
        <v>116</v>
      </c>
      <c r="J60" s="93">
        <v>54</v>
      </c>
      <c r="K60" s="93">
        <v>62</v>
      </c>
      <c r="L60" s="93">
        <f t="shared" si="26"/>
        <v>114</v>
      </c>
      <c r="M60" s="93">
        <v>58</v>
      </c>
      <c r="N60" s="93">
        <v>56</v>
      </c>
      <c r="O60" s="93">
        <f t="shared" si="27"/>
        <v>93</v>
      </c>
      <c r="P60" s="93">
        <v>55</v>
      </c>
      <c r="Q60" s="93">
        <v>38</v>
      </c>
      <c r="R60" s="93">
        <f t="shared" si="28"/>
        <v>89</v>
      </c>
      <c r="S60" s="93">
        <v>39</v>
      </c>
      <c r="T60" s="93">
        <v>50</v>
      </c>
      <c r="U60" s="93">
        <f t="shared" si="29"/>
        <v>90</v>
      </c>
      <c r="V60" s="93">
        <v>39</v>
      </c>
      <c r="W60" s="93">
        <v>51</v>
      </c>
      <c r="X60" s="93">
        <f t="shared" si="30"/>
        <v>87</v>
      </c>
      <c r="Y60" s="93">
        <v>48</v>
      </c>
      <c r="Z60" s="93">
        <v>39</v>
      </c>
      <c r="AA60" s="95">
        <v>33</v>
      </c>
    </row>
    <row r="61" spans="1:27" ht="13.5" customHeight="1">
      <c r="A61" s="1137"/>
      <c r="B61" s="1113" t="s">
        <v>1405</v>
      </c>
      <c r="C61" s="65">
        <v>3</v>
      </c>
      <c r="D61" s="94">
        <v>0</v>
      </c>
      <c r="E61" s="93">
        <v>22</v>
      </c>
      <c r="F61" s="93">
        <f t="shared" si="22"/>
        <v>616</v>
      </c>
      <c r="G61" s="93">
        <f t="shared" si="23"/>
        <v>309</v>
      </c>
      <c r="H61" s="93">
        <f t="shared" si="24"/>
        <v>307</v>
      </c>
      <c r="I61" s="93">
        <f t="shared" si="25"/>
        <v>108</v>
      </c>
      <c r="J61" s="93">
        <v>55</v>
      </c>
      <c r="K61" s="93">
        <v>53</v>
      </c>
      <c r="L61" s="93">
        <f t="shared" si="26"/>
        <v>100</v>
      </c>
      <c r="M61" s="93">
        <v>43</v>
      </c>
      <c r="N61" s="93">
        <v>57</v>
      </c>
      <c r="O61" s="93">
        <f t="shared" si="27"/>
        <v>104</v>
      </c>
      <c r="P61" s="93">
        <v>53</v>
      </c>
      <c r="Q61" s="93">
        <v>51</v>
      </c>
      <c r="R61" s="93">
        <f t="shared" si="28"/>
        <v>94</v>
      </c>
      <c r="S61" s="93">
        <v>46</v>
      </c>
      <c r="T61" s="93">
        <v>48</v>
      </c>
      <c r="U61" s="93">
        <f t="shared" si="29"/>
        <v>112</v>
      </c>
      <c r="V61" s="93">
        <v>55</v>
      </c>
      <c r="W61" s="93">
        <v>57</v>
      </c>
      <c r="X61" s="93">
        <f t="shared" si="30"/>
        <v>98</v>
      </c>
      <c r="Y61" s="93">
        <v>57</v>
      </c>
      <c r="Z61" s="93">
        <v>41</v>
      </c>
      <c r="AA61" s="95">
        <v>33</v>
      </c>
    </row>
    <row r="62" spans="1:27" ht="13.5" customHeight="1">
      <c r="A62" s="1137"/>
      <c r="B62" s="1113" t="s">
        <v>1407</v>
      </c>
      <c r="C62" s="65">
        <v>4</v>
      </c>
      <c r="D62" s="93">
        <v>4</v>
      </c>
      <c r="E62" s="93">
        <v>29</v>
      </c>
      <c r="F62" s="93">
        <f t="shared" si="22"/>
        <v>453</v>
      </c>
      <c r="G62" s="93">
        <f t="shared" si="23"/>
        <v>236</v>
      </c>
      <c r="H62" s="93">
        <f t="shared" si="24"/>
        <v>217</v>
      </c>
      <c r="I62" s="93">
        <f t="shared" si="25"/>
        <v>88</v>
      </c>
      <c r="J62" s="93">
        <v>38</v>
      </c>
      <c r="K62" s="93">
        <v>50</v>
      </c>
      <c r="L62" s="93">
        <f t="shared" si="26"/>
        <v>78</v>
      </c>
      <c r="M62" s="93">
        <v>45</v>
      </c>
      <c r="N62" s="93">
        <v>33</v>
      </c>
      <c r="O62" s="93">
        <f t="shared" si="27"/>
        <v>76</v>
      </c>
      <c r="P62" s="93">
        <v>36</v>
      </c>
      <c r="Q62" s="93">
        <v>40</v>
      </c>
      <c r="R62" s="93">
        <f t="shared" si="28"/>
        <v>83</v>
      </c>
      <c r="S62" s="93">
        <v>41</v>
      </c>
      <c r="T62" s="93">
        <v>42</v>
      </c>
      <c r="U62" s="93">
        <f t="shared" si="29"/>
        <v>63</v>
      </c>
      <c r="V62" s="93">
        <v>40</v>
      </c>
      <c r="W62" s="93">
        <v>23</v>
      </c>
      <c r="X62" s="93">
        <f t="shared" si="30"/>
        <v>65</v>
      </c>
      <c r="Y62" s="93">
        <v>36</v>
      </c>
      <c r="Z62" s="93">
        <v>29</v>
      </c>
      <c r="AA62" s="95">
        <v>45</v>
      </c>
    </row>
    <row r="63" spans="1:27" ht="13.5" customHeight="1">
      <c r="A63" s="1137"/>
      <c r="B63" s="1113" t="s">
        <v>1409</v>
      </c>
      <c r="C63" s="65">
        <v>9</v>
      </c>
      <c r="D63" s="94">
        <v>0</v>
      </c>
      <c r="E63" s="93">
        <v>61</v>
      </c>
      <c r="F63" s="93">
        <f t="shared" si="22"/>
        <v>1212</v>
      </c>
      <c r="G63" s="93">
        <f t="shared" si="23"/>
        <v>609</v>
      </c>
      <c r="H63" s="93">
        <f t="shared" si="24"/>
        <v>603</v>
      </c>
      <c r="I63" s="93">
        <f t="shared" si="25"/>
        <v>185</v>
      </c>
      <c r="J63" s="93">
        <v>85</v>
      </c>
      <c r="K63" s="93">
        <v>100</v>
      </c>
      <c r="L63" s="93">
        <f t="shared" si="26"/>
        <v>233</v>
      </c>
      <c r="M63" s="93">
        <v>123</v>
      </c>
      <c r="N63" s="93">
        <v>110</v>
      </c>
      <c r="O63" s="93">
        <f t="shared" si="27"/>
        <v>206</v>
      </c>
      <c r="P63" s="93">
        <v>93</v>
      </c>
      <c r="Q63" s="93">
        <v>113</v>
      </c>
      <c r="R63" s="93">
        <f t="shared" si="28"/>
        <v>193</v>
      </c>
      <c r="S63" s="93">
        <v>105</v>
      </c>
      <c r="T63" s="93">
        <v>88</v>
      </c>
      <c r="U63" s="93">
        <f t="shared" si="29"/>
        <v>189</v>
      </c>
      <c r="V63" s="93">
        <v>102</v>
      </c>
      <c r="W63" s="93">
        <v>87</v>
      </c>
      <c r="X63" s="93">
        <f t="shared" si="30"/>
        <v>206</v>
      </c>
      <c r="Y63" s="93">
        <v>101</v>
      </c>
      <c r="Z63" s="93">
        <v>105</v>
      </c>
      <c r="AA63" s="95">
        <v>91</v>
      </c>
    </row>
    <row r="64" spans="1:27" ht="13.5" customHeight="1">
      <c r="A64" s="1137"/>
      <c r="B64" s="1113" t="s">
        <v>1411</v>
      </c>
      <c r="C64" s="65">
        <v>6</v>
      </c>
      <c r="D64" s="94">
        <v>0</v>
      </c>
      <c r="E64" s="93">
        <v>52</v>
      </c>
      <c r="F64" s="93">
        <f t="shared" si="22"/>
        <v>1690</v>
      </c>
      <c r="G64" s="93">
        <f t="shared" si="23"/>
        <v>837</v>
      </c>
      <c r="H64" s="93">
        <f t="shared" si="24"/>
        <v>853</v>
      </c>
      <c r="I64" s="93">
        <f t="shared" si="25"/>
        <v>286</v>
      </c>
      <c r="J64" s="93">
        <v>148</v>
      </c>
      <c r="K64" s="93">
        <v>138</v>
      </c>
      <c r="L64" s="93">
        <f t="shared" si="26"/>
        <v>305</v>
      </c>
      <c r="M64" s="93">
        <v>142</v>
      </c>
      <c r="N64" s="93">
        <v>163</v>
      </c>
      <c r="O64" s="93">
        <f t="shared" si="27"/>
        <v>282</v>
      </c>
      <c r="P64" s="93">
        <v>146</v>
      </c>
      <c r="Q64" s="93">
        <v>136</v>
      </c>
      <c r="R64" s="93">
        <f t="shared" si="28"/>
        <v>274</v>
      </c>
      <c r="S64" s="93">
        <v>144</v>
      </c>
      <c r="T64" s="93">
        <v>130</v>
      </c>
      <c r="U64" s="93">
        <f t="shared" si="29"/>
        <v>261</v>
      </c>
      <c r="V64" s="93">
        <v>121</v>
      </c>
      <c r="W64" s="93">
        <v>140</v>
      </c>
      <c r="X64" s="93">
        <f t="shared" si="30"/>
        <v>282</v>
      </c>
      <c r="Y64" s="93">
        <v>136</v>
      </c>
      <c r="Z64" s="93">
        <v>146</v>
      </c>
      <c r="AA64" s="95">
        <v>75</v>
      </c>
    </row>
    <row r="65" spans="1:27" ht="13.5" customHeight="1">
      <c r="A65" s="1137"/>
      <c r="B65" s="1113" t="s">
        <v>1413</v>
      </c>
      <c r="C65" s="65">
        <v>4</v>
      </c>
      <c r="D65" s="94">
        <v>0</v>
      </c>
      <c r="E65" s="93">
        <v>29</v>
      </c>
      <c r="F65" s="93">
        <f t="shared" si="22"/>
        <v>614</v>
      </c>
      <c r="G65" s="93">
        <f t="shared" si="23"/>
        <v>308</v>
      </c>
      <c r="H65" s="93">
        <f t="shared" si="24"/>
        <v>306</v>
      </c>
      <c r="I65" s="93">
        <f t="shared" si="25"/>
        <v>98</v>
      </c>
      <c r="J65" s="93">
        <v>49</v>
      </c>
      <c r="K65" s="93">
        <v>49</v>
      </c>
      <c r="L65" s="93">
        <f t="shared" si="26"/>
        <v>125</v>
      </c>
      <c r="M65" s="93">
        <v>67</v>
      </c>
      <c r="N65" s="93">
        <v>58</v>
      </c>
      <c r="O65" s="93">
        <f t="shared" si="27"/>
        <v>96</v>
      </c>
      <c r="P65" s="93">
        <v>56</v>
      </c>
      <c r="Q65" s="93">
        <v>40</v>
      </c>
      <c r="R65" s="93">
        <f t="shared" si="28"/>
        <v>94</v>
      </c>
      <c r="S65" s="93">
        <v>41</v>
      </c>
      <c r="T65" s="93">
        <v>53</v>
      </c>
      <c r="U65" s="93">
        <f t="shared" si="29"/>
        <v>96</v>
      </c>
      <c r="V65" s="93">
        <v>42</v>
      </c>
      <c r="W65" s="93">
        <v>54</v>
      </c>
      <c r="X65" s="93">
        <f t="shared" si="30"/>
        <v>105</v>
      </c>
      <c r="Y65" s="93">
        <v>53</v>
      </c>
      <c r="Z65" s="93">
        <v>52</v>
      </c>
      <c r="AA65" s="95">
        <v>43</v>
      </c>
    </row>
    <row r="66" spans="1:27" ht="13.5" customHeight="1">
      <c r="A66" s="1137"/>
      <c r="B66" s="1113" t="s">
        <v>1415</v>
      </c>
      <c r="C66" s="65">
        <v>3</v>
      </c>
      <c r="D66" s="94">
        <v>0</v>
      </c>
      <c r="E66" s="93">
        <v>21</v>
      </c>
      <c r="F66" s="93">
        <f t="shared" si="22"/>
        <v>498</v>
      </c>
      <c r="G66" s="93">
        <f t="shared" si="23"/>
        <v>264</v>
      </c>
      <c r="H66" s="93">
        <f t="shared" si="24"/>
        <v>234</v>
      </c>
      <c r="I66" s="93">
        <f t="shared" si="25"/>
        <v>77</v>
      </c>
      <c r="J66" s="93">
        <v>40</v>
      </c>
      <c r="K66" s="93">
        <v>37</v>
      </c>
      <c r="L66" s="93">
        <f t="shared" si="26"/>
        <v>92</v>
      </c>
      <c r="M66" s="93">
        <v>44</v>
      </c>
      <c r="N66" s="93">
        <v>48</v>
      </c>
      <c r="O66" s="93">
        <f t="shared" si="27"/>
        <v>91</v>
      </c>
      <c r="P66" s="93">
        <v>51</v>
      </c>
      <c r="Q66" s="93">
        <v>40</v>
      </c>
      <c r="R66" s="93">
        <f t="shared" si="28"/>
        <v>82</v>
      </c>
      <c r="S66" s="93">
        <v>46</v>
      </c>
      <c r="T66" s="93">
        <v>36</v>
      </c>
      <c r="U66" s="93">
        <f t="shared" si="29"/>
        <v>72</v>
      </c>
      <c r="V66" s="93">
        <v>38</v>
      </c>
      <c r="W66" s="93">
        <v>34</v>
      </c>
      <c r="X66" s="93">
        <f t="shared" si="30"/>
        <v>84</v>
      </c>
      <c r="Y66" s="93">
        <v>45</v>
      </c>
      <c r="Z66" s="93">
        <v>39</v>
      </c>
      <c r="AA66" s="95">
        <v>29</v>
      </c>
    </row>
    <row r="67" spans="1:27" ht="13.5" customHeight="1">
      <c r="A67" s="1147"/>
      <c r="B67" s="1148" t="s">
        <v>1417</v>
      </c>
      <c r="C67" s="100">
        <v>3</v>
      </c>
      <c r="D67" s="102">
        <v>0</v>
      </c>
      <c r="E67" s="101">
        <v>25</v>
      </c>
      <c r="F67" s="101">
        <f t="shared" si="22"/>
        <v>608</v>
      </c>
      <c r="G67" s="101">
        <f t="shared" si="23"/>
        <v>329</v>
      </c>
      <c r="H67" s="101">
        <f t="shared" si="24"/>
        <v>279</v>
      </c>
      <c r="I67" s="101">
        <f t="shared" si="25"/>
        <v>112</v>
      </c>
      <c r="J67" s="101">
        <v>55</v>
      </c>
      <c r="K67" s="101">
        <v>57</v>
      </c>
      <c r="L67" s="101">
        <f t="shared" si="26"/>
        <v>97</v>
      </c>
      <c r="M67" s="101">
        <v>55</v>
      </c>
      <c r="N67" s="101">
        <v>42</v>
      </c>
      <c r="O67" s="101">
        <f t="shared" si="27"/>
        <v>105</v>
      </c>
      <c r="P67" s="101">
        <v>59</v>
      </c>
      <c r="Q67" s="101">
        <v>46</v>
      </c>
      <c r="R67" s="101">
        <f t="shared" si="28"/>
        <v>87</v>
      </c>
      <c r="S67" s="101">
        <v>50</v>
      </c>
      <c r="T67" s="101">
        <v>37</v>
      </c>
      <c r="U67" s="101">
        <f t="shared" si="29"/>
        <v>104</v>
      </c>
      <c r="V67" s="101">
        <v>55</v>
      </c>
      <c r="W67" s="101">
        <v>49</v>
      </c>
      <c r="X67" s="101">
        <f t="shared" si="30"/>
        <v>103</v>
      </c>
      <c r="Y67" s="101">
        <v>55</v>
      </c>
      <c r="Z67" s="101">
        <v>48</v>
      </c>
      <c r="AA67" s="1060">
        <v>34</v>
      </c>
    </row>
    <row r="68" spans="1:6" ht="12" customHeight="1">
      <c r="A68" s="1012" t="s">
        <v>1279</v>
      </c>
      <c r="E68" s="1133"/>
      <c r="F68" s="1133"/>
    </row>
    <row r="69" spans="1:6" ht="12">
      <c r="A69" s="1145"/>
      <c r="E69" s="1133"/>
      <c r="F69" s="1133"/>
    </row>
  </sheetData>
  <mergeCells count="20">
    <mergeCell ref="C3:D4"/>
    <mergeCell ref="AA3:AA5"/>
    <mergeCell ref="F4:H4"/>
    <mergeCell ref="F3:Z3"/>
    <mergeCell ref="I4:K4"/>
    <mergeCell ref="L4:N4"/>
    <mergeCell ref="O4:Q4"/>
    <mergeCell ref="R4:T4"/>
    <mergeCell ref="U4:W4"/>
    <mergeCell ref="X4:Z4"/>
    <mergeCell ref="E3:E5"/>
    <mergeCell ref="A14:B14"/>
    <mergeCell ref="A15:B15"/>
    <mergeCell ref="A9:B9"/>
    <mergeCell ref="A10:B10"/>
    <mergeCell ref="A12:B12"/>
    <mergeCell ref="A13:B13"/>
    <mergeCell ref="A6:B6"/>
    <mergeCell ref="A7:B7"/>
    <mergeCell ref="A3:B5"/>
  </mergeCells>
  <printOptions/>
  <pageMargins left="0.75" right="0.75" top="1" bottom="1" header="0.512" footer="0.51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Q69"/>
  <sheetViews>
    <sheetView workbookViewId="0" topLeftCell="A1">
      <selection activeCell="A1" sqref="A1"/>
    </sheetView>
  </sheetViews>
  <sheetFormatPr defaultColWidth="9.00390625" defaultRowHeight="13.5"/>
  <cols>
    <col min="1" max="1" width="10.125" style="1153" customWidth="1"/>
    <col min="2" max="2" width="5.875" style="1153" customWidth="1"/>
    <col min="3" max="3" width="4.75390625" style="1153" customWidth="1"/>
    <col min="4" max="4" width="8.125" style="1153" customWidth="1"/>
    <col min="5" max="8" width="8.625" style="1153" customWidth="1"/>
    <col min="9" max="10" width="7.625" style="1153" customWidth="1"/>
    <col min="11" max="11" width="8.625" style="1153" customWidth="1"/>
    <col min="12" max="13" width="7.625" style="1153" customWidth="1"/>
    <col min="14" max="14" width="8.625" style="1153" customWidth="1"/>
    <col min="15" max="17" width="7.625" style="1153" customWidth="1"/>
    <col min="18" max="16384" width="9.00390625" style="1153" customWidth="1"/>
  </cols>
  <sheetData>
    <row r="1" spans="1:12" s="1145" customFormat="1" ht="14.25">
      <c r="A1" s="1163" t="s">
        <v>1292</v>
      </c>
      <c r="B1" s="1149" t="s">
        <v>1287</v>
      </c>
      <c r="C1" s="1013"/>
      <c r="D1" s="1013"/>
      <c r="E1" s="1013"/>
      <c r="F1" s="1013"/>
      <c r="G1" s="1013"/>
      <c r="H1" s="1013"/>
      <c r="I1" s="1013"/>
      <c r="J1" s="1013"/>
      <c r="K1" s="1013"/>
      <c r="L1" s="1150"/>
    </row>
    <row r="2" spans="1:17" s="1145" customFormat="1" ht="12" thickBot="1">
      <c r="A2" s="1151"/>
      <c r="B2" s="1150"/>
      <c r="C2" s="1150"/>
      <c r="D2" s="1150"/>
      <c r="E2" s="1150"/>
      <c r="F2" s="1150"/>
      <c r="G2" s="1150"/>
      <c r="H2" s="1150"/>
      <c r="I2" s="1150"/>
      <c r="J2" s="1150"/>
      <c r="K2" s="1150"/>
      <c r="L2" s="1150"/>
      <c r="M2" s="1150"/>
      <c r="N2" s="1150"/>
      <c r="O2" s="1150"/>
      <c r="P2" s="1150"/>
      <c r="Q2" s="1152" t="s">
        <v>1288</v>
      </c>
    </row>
    <row r="3" spans="1:17" ht="13.5" customHeight="1" thickTop="1">
      <c r="A3" s="1684" t="s">
        <v>1419</v>
      </c>
      <c r="B3" s="1687" t="s">
        <v>1281</v>
      </c>
      <c r="C3" s="1688"/>
      <c r="D3" s="1469" t="s">
        <v>1282</v>
      </c>
      <c r="E3" s="1478" t="s">
        <v>1289</v>
      </c>
      <c r="F3" s="1678"/>
      <c r="G3" s="1678"/>
      <c r="H3" s="1678"/>
      <c r="I3" s="1678"/>
      <c r="J3" s="1678"/>
      <c r="K3" s="1678"/>
      <c r="L3" s="1678"/>
      <c r="M3" s="1678"/>
      <c r="N3" s="1678"/>
      <c r="O3" s="1678"/>
      <c r="P3" s="1679"/>
      <c r="Q3" s="731" t="s">
        <v>1283</v>
      </c>
    </row>
    <row r="4" spans="1:17" ht="13.5" customHeight="1">
      <c r="A4" s="1685"/>
      <c r="B4" s="1460" t="s">
        <v>1284</v>
      </c>
      <c r="C4" s="1460" t="s">
        <v>1285</v>
      </c>
      <c r="D4" s="1455"/>
      <c r="E4" s="1668" t="s">
        <v>1290</v>
      </c>
      <c r="F4" s="1676"/>
      <c r="G4" s="1677"/>
      <c r="H4" s="1673" t="s">
        <v>1276</v>
      </c>
      <c r="I4" s="1680"/>
      <c r="J4" s="1681"/>
      <c r="K4" s="1668">
        <v>2</v>
      </c>
      <c r="L4" s="1682"/>
      <c r="M4" s="1683"/>
      <c r="N4" s="1673">
        <v>3</v>
      </c>
      <c r="O4" s="1680"/>
      <c r="P4" s="1681"/>
      <c r="Q4" s="1154" t="s">
        <v>1286</v>
      </c>
    </row>
    <row r="5" spans="1:17" ht="13.5" customHeight="1">
      <c r="A5" s="1686"/>
      <c r="B5" s="1689"/>
      <c r="C5" s="1689"/>
      <c r="D5" s="1456"/>
      <c r="E5" s="1155" t="s">
        <v>1557</v>
      </c>
      <c r="F5" s="1156" t="s">
        <v>1131</v>
      </c>
      <c r="G5" s="1156" t="s">
        <v>1132</v>
      </c>
      <c r="H5" s="1155" t="s">
        <v>1557</v>
      </c>
      <c r="I5" s="1156" t="s">
        <v>1131</v>
      </c>
      <c r="J5" s="1156" t="s">
        <v>1132</v>
      </c>
      <c r="K5" s="1155" t="s">
        <v>1557</v>
      </c>
      <c r="L5" s="1156" t="s">
        <v>1131</v>
      </c>
      <c r="M5" s="1156" t="s">
        <v>1132</v>
      </c>
      <c r="N5" s="1155" t="s">
        <v>1557</v>
      </c>
      <c r="O5" s="1156" t="s">
        <v>1131</v>
      </c>
      <c r="P5" s="1156" t="s">
        <v>1132</v>
      </c>
      <c r="Q5" s="1157"/>
    </row>
    <row r="6" spans="1:17" s="1159" customFormat="1" ht="15" customHeight="1">
      <c r="A6" s="1158" t="s">
        <v>969</v>
      </c>
      <c r="B6" s="1138">
        <v>153</v>
      </c>
      <c r="C6" s="1029">
        <v>5</v>
      </c>
      <c r="D6" s="1029">
        <v>1420</v>
      </c>
      <c r="E6" s="1029">
        <f>SUM(F6:G6)</f>
        <v>50061</v>
      </c>
      <c r="F6" s="93">
        <f>SUM(I6+L6+O6)</f>
        <v>25561</v>
      </c>
      <c r="G6" s="93">
        <f>SUM(J6+M6+P6)</f>
        <v>24500</v>
      </c>
      <c r="H6" s="1029">
        <f>SUM(I6:J6)</f>
        <v>17802</v>
      </c>
      <c r="I6" s="1029">
        <v>9083</v>
      </c>
      <c r="J6" s="1029">
        <v>8719</v>
      </c>
      <c r="K6" s="1029">
        <f>SUM(L6:M6)</f>
        <v>15825</v>
      </c>
      <c r="L6" s="1029">
        <v>8127</v>
      </c>
      <c r="M6" s="1029">
        <v>7698</v>
      </c>
      <c r="N6" s="1029">
        <f>SUM(O6:P6)</f>
        <v>16434</v>
      </c>
      <c r="O6" s="1029">
        <v>8351</v>
      </c>
      <c r="P6" s="1029">
        <v>8083</v>
      </c>
      <c r="Q6" s="1031">
        <v>2739</v>
      </c>
    </row>
    <row r="7" spans="1:17" s="1161" customFormat="1" ht="15" customHeight="1">
      <c r="A7" s="1160">
        <v>56</v>
      </c>
      <c r="B7" s="303">
        <f aca="true" t="shared" si="0" ref="B7:Q7">SUM(B12:B15)</f>
        <v>151</v>
      </c>
      <c r="C7" s="304">
        <f t="shared" si="0"/>
        <v>5</v>
      </c>
      <c r="D7" s="304">
        <f t="shared" si="0"/>
        <v>1432</v>
      </c>
      <c r="E7" s="304">
        <f t="shared" si="0"/>
        <v>50868</v>
      </c>
      <c r="F7" s="304">
        <f t="shared" si="0"/>
        <v>26195</v>
      </c>
      <c r="G7" s="304">
        <f t="shared" si="0"/>
        <v>24673</v>
      </c>
      <c r="H7" s="304">
        <f t="shared" si="0"/>
        <v>17272</v>
      </c>
      <c r="I7" s="304">
        <f t="shared" si="0"/>
        <v>9001</v>
      </c>
      <c r="J7" s="304">
        <f t="shared" si="0"/>
        <v>8271</v>
      </c>
      <c r="K7" s="304">
        <f t="shared" si="0"/>
        <v>17794</v>
      </c>
      <c r="L7" s="304">
        <f t="shared" si="0"/>
        <v>9078</v>
      </c>
      <c r="M7" s="304">
        <f t="shared" si="0"/>
        <v>8716</v>
      </c>
      <c r="N7" s="304">
        <f t="shared" si="0"/>
        <v>15802</v>
      </c>
      <c r="O7" s="304">
        <f t="shared" si="0"/>
        <v>8116</v>
      </c>
      <c r="P7" s="304">
        <f t="shared" si="0"/>
        <v>7686</v>
      </c>
      <c r="Q7" s="305">
        <f t="shared" si="0"/>
        <v>2754</v>
      </c>
    </row>
    <row r="8" spans="1:17" ht="15" customHeight="1">
      <c r="A8" s="1158"/>
      <c r="B8" s="1142"/>
      <c r="C8" s="1143"/>
      <c r="D8" s="1143"/>
      <c r="E8" s="1143"/>
      <c r="F8" s="1143"/>
      <c r="G8" s="1143"/>
      <c r="H8" s="1143"/>
      <c r="I8" s="1143"/>
      <c r="J8" s="1143"/>
      <c r="K8" s="1143"/>
      <c r="L8" s="1143"/>
      <c r="M8" s="1143"/>
      <c r="N8" s="1143"/>
      <c r="O8" s="1143"/>
      <c r="P8" s="1143"/>
      <c r="Q8" s="1144"/>
    </row>
    <row r="9" spans="1:17" ht="15" customHeight="1">
      <c r="A9" s="1160" t="s">
        <v>1446</v>
      </c>
      <c r="B9" s="303">
        <f>SUM(B18:B32)</f>
        <v>82</v>
      </c>
      <c r="C9" s="304">
        <f>SUM(C18:C32)</f>
        <v>4</v>
      </c>
      <c r="D9" s="304">
        <f>SUM(D18:D32)</f>
        <v>972</v>
      </c>
      <c r="E9" s="304">
        <f>SUM(E18:E32)</f>
        <v>36428</v>
      </c>
      <c r="F9" s="304">
        <f>SUM(I9,L9,O9)</f>
        <v>18801</v>
      </c>
      <c r="G9" s="304">
        <f>SUM(J9,M9,P9)</f>
        <v>17627</v>
      </c>
      <c r="H9" s="304">
        <f aca="true" t="shared" si="1" ref="H9:Q9">SUM(H18:H32)</f>
        <v>12435</v>
      </c>
      <c r="I9" s="304">
        <f t="shared" si="1"/>
        <v>6485</v>
      </c>
      <c r="J9" s="304">
        <f t="shared" si="1"/>
        <v>5950</v>
      </c>
      <c r="K9" s="304">
        <f t="shared" si="1"/>
        <v>12756</v>
      </c>
      <c r="L9" s="304">
        <f t="shared" si="1"/>
        <v>6506</v>
      </c>
      <c r="M9" s="304">
        <f t="shared" si="1"/>
        <v>6250</v>
      </c>
      <c r="N9" s="304">
        <f t="shared" si="1"/>
        <v>11237</v>
      </c>
      <c r="O9" s="304">
        <f t="shared" si="1"/>
        <v>5810</v>
      </c>
      <c r="P9" s="304">
        <f t="shared" si="1"/>
        <v>5427</v>
      </c>
      <c r="Q9" s="305">
        <f t="shared" si="1"/>
        <v>1797</v>
      </c>
    </row>
    <row r="10" spans="1:17" ht="15" customHeight="1">
      <c r="A10" s="1160" t="s">
        <v>1501</v>
      </c>
      <c r="B10" s="303">
        <f>SUM(B34:B67)</f>
        <v>69</v>
      </c>
      <c r="C10" s="304">
        <f>SUM(C34:C67)</f>
        <v>1</v>
      </c>
      <c r="D10" s="304">
        <f>SUM(D34:D67)</f>
        <v>460</v>
      </c>
      <c r="E10" s="304">
        <f>SUM(E34:E67)</f>
        <v>14440</v>
      </c>
      <c r="F10" s="304">
        <f>SUM(I10,L10,O10)</f>
        <v>7394</v>
      </c>
      <c r="G10" s="304">
        <f>SUM(J10,M10,P10)</f>
        <v>7046</v>
      </c>
      <c r="H10" s="304">
        <f>SUM(H34:H67)</f>
        <v>4837</v>
      </c>
      <c r="I10" s="304">
        <v>2516</v>
      </c>
      <c r="J10" s="304">
        <v>2321</v>
      </c>
      <c r="K10" s="304">
        <f aca="true" t="shared" si="2" ref="K10:Q10">SUM(K34:K67)</f>
        <v>5038</v>
      </c>
      <c r="L10" s="304">
        <f t="shared" si="2"/>
        <v>2572</v>
      </c>
      <c r="M10" s="304">
        <f t="shared" si="2"/>
        <v>2466</v>
      </c>
      <c r="N10" s="304">
        <f t="shared" si="2"/>
        <v>4565</v>
      </c>
      <c r="O10" s="304">
        <f t="shared" si="2"/>
        <v>2306</v>
      </c>
      <c r="P10" s="304">
        <f t="shared" si="2"/>
        <v>2259</v>
      </c>
      <c r="Q10" s="305">
        <f t="shared" si="2"/>
        <v>957</v>
      </c>
    </row>
    <row r="11" spans="1:17" ht="15" customHeight="1">
      <c r="A11" s="1158"/>
      <c r="B11" s="1142"/>
      <c r="C11" s="1143"/>
      <c r="D11" s="1143"/>
      <c r="E11" s="1143"/>
      <c r="F11" s="1143"/>
      <c r="G11" s="1143"/>
      <c r="H11" s="1143"/>
      <c r="I11" s="1143"/>
      <c r="J11" s="1143"/>
      <c r="K11" s="1143"/>
      <c r="L11" s="1143"/>
      <c r="M11" s="1143"/>
      <c r="N11" s="1143"/>
      <c r="O11" s="1143"/>
      <c r="P11" s="1143"/>
      <c r="Q11" s="1144"/>
    </row>
    <row r="12" spans="1:17" s="1161" customFormat="1" ht="15" customHeight="1">
      <c r="A12" s="1160" t="s">
        <v>1374</v>
      </c>
      <c r="B12" s="303">
        <f aca="true" t="shared" si="3" ref="B12:Q12">SUM(B18,B24:B26,B29:B31,B34:B40)</f>
        <v>53</v>
      </c>
      <c r="C12" s="304">
        <f t="shared" si="3"/>
        <v>1</v>
      </c>
      <c r="D12" s="304">
        <f t="shared" si="3"/>
        <v>603</v>
      </c>
      <c r="E12" s="304">
        <f t="shared" si="3"/>
        <v>22393</v>
      </c>
      <c r="F12" s="304">
        <f t="shared" si="3"/>
        <v>11611</v>
      </c>
      <c r="G12" s="304">
        <f t="shared" si="3"/>
        <v>10782</v>
      </c>
      <c r="H12" s="304">
        <f t="shared" si="3"/>
        <v>7687</v>
      </c>
      <c r="I12" s="304">
        <f t="shared" si="3"/>
        <v>4045</v>
      </c>
      <c r="J12" s="304">
        <f t="shared" si="3"/>
        <v>3642</v>
      </c>
      <c r="K12" s="304">
        <f t="shared" si="3"/>
        <v>7808</v>
      </c>
      <c r="L12" s="304">
        <f t="shared" si="3"/>
        <v>3999</v>
      </c>
      <c r="M12" s="304">
        <f t="shared" si="3"/>
        <v>3809</v>
      </c>
      <c r="N12" s="304">
        <f t="shared" si="3"/>
        <v>6898</v>
      </c>
      <c r="O12" s="304">
        <f t="shared" si="3"/>
        <v>3567</v>
      </c>
      <c r="P12" s="304">
        <f t="shared" si="3"/>
        <v>3331</v>
      </c>
      <c r="Q12" s="305">
        <f t="shared" si="3"/>
        <v>1126</v>
      </c>
    </row>
    <row r="13" spans="1:17" s="1161" customFormat="1" ht="15" customHeight="1">
      <c r="A13" s="1160" t="s">
        <v>1376</v>
      </c>
      <c r="B13" s="303">
        <f aca="true" t="shared" si="4" ref="B13:Q13">SUM(B23,B42:B48)</f>
        <v>23</v>
      </c>
      <c r="C13" s="304">
        <f t="shared" si="4"/>
        <v>0</v>
      </c>
      <c r="D13" s="304">
        <f t="shared" si="4"/>
        <v>136</v>
      </c>
      <c r="E13" s="304">
        <f t="shared" si="4"/>
        <v>4320</v>
      </c>
      <c r="F13" s="304">
        <f t="shared" si="4"/>
        <v>2260</v>
      </c>
      <c r="G13" s="304">
        <f t="shared" si="4"/>
        <v>2060</v>
      </c>
      <c r="H13" s="304">
        <f t="shared" si="4"/>
        <v>1409</v>
      </c>
      <c r="I13" s="304">
        <f t="shared" si="4"/>
        <v>760</v>
      </c>
      <c r="J13" s="304">
        <f t="shared" si="4"/>
        <v>649</v>
      </c>
      <c r="K13" s="304">
        <f t="shared" si="4"/>
        <v>1516</v>
      </c>
      <c r="L13" s="304">
        <f t="shared" si="4"/>
        <v>767</v>
      </c>
      <c r="M13" s="304">
        <f t="shared" si="4"/>
        <v>749</v>
      </c>
      <c r="N13" s="304">
        <f t="shared" si="4"/>
        <v>1395</v>
      </c>
      <c r="O13" s="304">
        <f t="shared" si="4"/>
        <v>733</v>
      </c>
      <c r="P13" s="304">
        <f t="shared" si="4"/>
        <v>662</v>
      </c>
      <c r="Q13" s="305">
        <f t="shared" si="4"/>
        <v>291</v>
      </c>
    </row>
    <row r="14" spans="1:17" s="1161" customFormat="1" ht="15" customHeight="1">
      <c r="A14" s="1160" t="s">
        <v>1378</v>
      </c>
      <c r="B14" s="303">
        <f aca="true" t="shared" si="5" ref="B14:Q14">SUM(B19,B28,B32,B50:B54)</f>
        <v>40</v>
      </c>
      <c r="C14" s="304">
        <f t="shared" si="5"/>
        <v>3</v>
      </c>
      <c r="D14" s="304">
        <f t="shared" si="5"/>
        <v>318</v>
      </c>
      <c r="E14" s="304">
        <f t="shared" si="5"/>
        <v>10324</v>
      </c>
      <c r="F14" s="304">
        <f t="shared" si="5"/>
        <v>5191</v>
      </c>
      <c r="G14" s="304">
        <f t="shared" si="5"/>
        <v>5133</v>
      </c>
      <c r="H14" s="304">
        <f t="shared" si="5"/>
        <v>3513</v>
      </c>
      <c r="I14" s="304">
        <f t="shared" si="5"/>
        <v>1799</v>
      </c>
      <c r="J14" s="304">
        <f t="shared" si="5"/>
        <v>1714</v>
      </c>
      <c r="K14" s="304">
        <f t="shared" si="5"/>
        <v>3589</v>
      </c>
      <c r="L14" s="304">
        <f t="shared" si="5"/>
        <v>1778</v>
      </c>
      <c r="M14" s="304">
        <f t="shared" si="5"/>
        <v>1811</v>
      </c>
      <c r="N14" s="304">
        <f t="shared" si="5"/>
        <v>3222</v>
      </c>
      <c r="O14" s="304">
        <f t="shared" si="5"/>
        <v>1614</v>
      </c>
      <c r="P14" s="304">
        <f t="shared" si="5"/>
        <v>1608</v>
      </c>
      <c r="Q14" s="305">
        <f t="shared" si="5"/>
        <v>639</v>
      </c>
    </row>
    <row r="15" spans="1:17" s="1161" customFormat="1" ht="15" customHeight="1">
      <c r="A15" s="1160" t="s">
        <v>1380</v>
      </c>
      <c r="B15" s="303">
        <f aca="true" t="shared" si="6" ref="B15:Q15">SUM(B20:B21,B56:B67)</f>
        <v>35</v>
      </c>
      <c r="C15" s="304">
        <f t="shared" si="6"/>
        <v>1</v>
      </c>
      <c r="D15" s="304">
        <f t="shared" si="6"/>
        <v>375</v>
      </c>
      <c r="E15" s="304">
        <f t="shared" si="6"/>
        <v>13831</v>
      </c>
      <c r="F15" s="304">
        <f t="shared" si="6"/>
        <v>7133</v>
      </c>
      <c r="G15" s="304">
        <f t="shared" si="6"/>
        <v>6698</v>
      </c>
      <c r="H15" s="304">
        <f t="shared" si="6"/>
        <v>4663</v>
      </c>
      <c r="I15" s="304">
        <f t="shared" si="6"/>
        <v>2397</v>
      </c>
      <c r="J15" s="304">
        <f t="shared" si="6"/>
        <v>2266</v>
      </c>
      <c r="K15" s="304">
        <f t="shared" si="6"/>
        <v>4881</v>
      </c>
      <c r="L15" s="304">
        <f t="shared" si="6"/>
        <v>2534</v>
      </c>
      <c r="M15" s="304">
        <f t="shared" si="6"/>
        <v>2347</v>
      </c>
      <c r="N15" s="304">
        <f t="shared" si="6"/>
        <v>4287</v>
      </c>
      <c r="O15" s="304">
        <f t="shared" si="6"/>
        <v>2202</v>
      </c>
      <c r="P15" s="304">
        <f t="shared" si="6"/>
        <v>2085</v>
      </c>
      <c r="Q15" s="305">
        <f t="shared" si="6"/>
        <v>698</v>
      </c>
    </row>
    <row r="16" spans="1:17" ht="6" customHeight="1">
      <c r="A16" s="1160"/>
      <c r="B16" s="1142"/>
      <c r="C16" s="1143"/>
      <c r="D16" s="1143"/>
      <c r="E16" s="1143"/>
      <c r="F16" s="1143"/>
      <c r="G16" s="1143"/>
      <c r="H16" s="1143"/>
      <c r="I16" s="1143"/>
      <c r="J16" s="1143"/>
      <c r="K16" s="1143"/>
      <c r="L16" s="1143"/>
      <c r="M16" s="1143"/>
      <c r="N16" s="1143"/>
      <c r="O16" s="1143"/>
      <c r="P16" s="1143"/>
      <c r="Q16" s="1144"/>
    </row>
    <row r="17" spans="1:17" s="1161" customFormat="1" ht="6" customHeight="1">
      <c r="A17" s="1160"/>
      <c r="B17" s="303"/>
      <c r="C17" s="304"/>
      <c r="D17" s="304"/>
      <c r="E17" s="304"/>
      <c r="F17" s="304"/>
      <c r="G17" s="304"/>
      <c r="H17" s="304"/>
      <c r="I17" s="304"/>
      <c r="J17" s="304"/>
      <c r="K17" s="304"/>
      <c r="L17" s="304"/>
      <c r="M17" s="304"/>
      <c r="N17" s="304"/>
      <c r="O17" s="304"/>
      <c r="P17" s="304"/>
      <c r="Q17" s="305"/>
    </row>
    <row r="18" spans="1:17" ht="13.5" customHeight="1">
      <c r="A18" s="1158" t="s">
        <v>1383</v>
      </c>
      <c r="B18" s="65">
        <v>15</v>
      </c>
      <c r="C18" s="93">
        <v>0</v>
      </c>
      <c r="D18" s="94">
        <v>247</v>
      </c>
      <c r="E18" s="93">
        <f>SUM(F18:G18)</f>
        <v>9833</v>
      </c>
      <c r="F18" s="93">
        <f aca="true" t="shared" si="7" ref="F18:G21">SUM(I18+L18+O18)</f>
        <v>5115</v>
      </c>
      <c r="G18" s="93">
        <f t="shared" si="7"/>
        <v>4718</v>
      </c>
      <c r="H18" s="93">
        <f>SUM(I18:J18)</f>
        <v>3447</v>
      </c>
      <c r="I18" s="93">
        <v>1830</v>
      </c>
      <c r="J18" s="93">
        <v>1617</v>
      </c>
      <c r="K18" s="93">
        <f>SUM(L18:M18)</f>
        <v>3439</v>
      </c>
      <c r="L18" s="93">
        <v>1775</v>
      </c>
      <c r="M18" s="93">
        <v>1664</v>
      </c>
      <c r="N18" s="93">
        <f>SUM(O18:P18)</f>
        <v>2947</v>
      </c>
      <c r="O18" s="93">
        <v>1510</v>
      </c>
      <c r="P18" s="93">
        <v>1437</v>
      </c>
      <c r="Q18" s="95">
        <v>440</v>
      </c>
    </row>
    <row r="19" spans="1:17" ht="13.5" customHeight="1">
      <c r="A19" s="1158" t="s">
        <v>1384</v>
      </c>
      <c r="B19" s="65">
        <v>8</v>
      </c>
      <c r="C19" s="93">
        <v>2</v>
      </c>
      <c r="D19" s="93">
        <v>112</v>
      </c>
      <c r="E19" s="93">
        <f>SUM(F19:G19)</f>
        <v>4055</v>
      </c>
      <c r="F19" s="93">
        <f t="shared" si="7"/>
        <v>2045</v>
      </c>
      <c r="G19" s="93">
        <f t="shared" si="7"/>
        <v>2010</v>
      </c>
      <c r="H19" s="93">
        <f>SUM(I19:J19)</f>
        <v>1395</v>
      </c>
      <c r="I19" s="93">
        <v>704</v>
      </c>
      <c r="J19" s="93">
        <v>691</v>
      </c>
      <c r="K19" s="93">
        <f>SUM(L19:M19)</f>
        <v>1420</v>
      </c>
      <c r="L19" s="93">
        <v>713</v>
      </c>
      <c r="M19" s="93">
        <v>707</v>
      </c>
      <c r="N19" s="93">
        <f>SUM(O19:P19)</f>
        <v>1240</v>
      </c>
      <c r="O19" s="93">
        <v>628</v>
      </c>
      <c r="P19" s="93">
        <v>612</v>
      </c>
      <c r="Q19" s="95">
        <v>208</v>
      </c>
    </row>
    <row r="20" spans="1:17" ht="13.5" customHeight="1">
      <c r="A20" s="1158" t="s">
        <v>1386</v>
      </c>
      <c r="B20" s="65">
        <v>8</v>
      </c>
      <c r="C20" s="93">
        <v>1</v>
      </c>
      <c r="D20" s="93">
        <v>113</v>
      </c>
      <c r="E20" s="93">
        <f>SUM(F20:G20)</f>
        <v>4406</v>
      </c>
      <c r="F20" s="93">
        <f t="shared" si="7"/>
        <v>2276</v>
      </c>
      <c r="G20" s="93">
        <f t="shared" si="7"/>
        <v>2130</v>
      </c>
      <c r="H20" s="93">
        <f>SUM(I20:J20)</f>
        <v>1501</v>
      </c>
      <c r="I20" s="93">
        <v>786</v>
      </c>
      <c r="J20" s="93">
        <v>715</v>
      </c>
      <c r="K20" s="93">
        <f>SUM(L20:M20)</f>
        <v>1530</v>
      </c>
      <c r="L20" s="93">
        <v>790</v>
      </c>
      <c r="M20" s="93">
        <v>740</v>
      </c>
      <c r="N20" s="93">
        <f>SUM(O20:P20)</f>
        <v>1375</v>
      </c>
      <c r="O20" s="93">
        <v>700</v>
      </c>
      <c r="P20" s="93">
        <v>675</v>
      </c>
      <c r="Q20" s="95">
        <v>202</v>
      </c>
    </row>
    <row r="21" spans="1:17" ht="13.5" customHeight="1">
      <c r="A21" s="1158" t="s">
        <v>1388</v>
      </c>
      <c r="B21" s="65">
        <v>8</v>
      </c>
      <c r="C21" s="93">
        <v>0</v>
      </c>
      <c r="D21" s="94">
        <v>113</v>
      </c>
      <c r="E21" s="93">
        <f>SUM(F21:G21)</f>
        <v>4359</v>
      </c>
      <c r="F21" s="93">
        <f t="shared" si="7"/>
        <v>2277</v>
      </c>
      <c r="G21" s="93">
        <f t="shared" si="7"/>
        <v>2082</v>
      </c>
      <c r="H21" s="93">
        <f>SUM(I21:J21)</f>
        <v>1454</v>
      </c>
      <c r="I21" s="93">
        <v>743</v>
      </c>
      <c r="J21" s="93">
        <v>711</v>
      </c>
      <c r="K21" s="93">
        <f>SUM(L21:M21)</f>
        <v>1559</v>
      </c>
      <c r="L21" s="93">
        <v>807</v>
      </c>
      <c r="M21" s="93">
        <v>752</v>
      </c>
      <c r="N21" s="93">
        <f>SUM(O21:P21)</f>
        <v>1346</v>
      </c>
      <c r="O21" s="93">
        <v>727</v>
      </c>
      <c r="P21" s="93">
        <v>619</v>
      </c>
      <c r="Q21" s="95">
        <v>200</v>
      </c>
    </row>
    <row r="22" spans="1:17" ht="13.5" customHeight="1">
      <c r="A22" s="1158"/>
      <c r="B22" s="65"/>
      <c r="C22" s="93"/>
      <c r="D22" s="94"/>
      <c r="E22" s="93"/>
      <c r="F22" s="93"/>
      <c r="G22" s="93"/>
      <c r="H22" s="93"/>
      <c r="I22" s="93"/>
      <c r="J22" s="93"/>
      <c r="K22" s="93"/>
      <c r="L22" s="93"/>
      <c r="M22" s="93"/>
      <c r="N22" s="93"/>
      <c r="O22" s="93"/>
      <c r="P22" s="93"/>
      <c r="Q22" s="95"/>
    </row>
    <row r="23" spans="1:17" ht="13.5" customHeight="1">
      <c r="A23" s="1158" t="s">
        <v>1390</v>
      </c>
      <c r="B23" s="65">
        <v>5</v>
      </c>
      <c r="C23" s="93">
        <v>0</v>
      </c>
      <c r="D23" s="94">
        <v>50</v>
      </c>
      <c r="E23" s="93">
        <f>SUM(F23:G23)</f>
        <v>1843</v>
      </c>
      <c r="F23" s="93">
        <f aca="true" t="shared" si="8" ref="F23:G26">SUM(I23+L23+O23)</f>
        <v>979</v>
      </c>
      <c r="G23" s="93">
        <f t="shared" si="8"/>
        <v>864</v>
      </c>
      <c r="H23" s="93">
        <f>SUM(I23:J23)</f>
        <v>620</v>
      </c>
      <c r="I23" s="93">
        <v>341</v>
      </c>
      <c r="J23" s="93">
        <v>279</v>
      </c>
      <c r="K23" s="93">
        <f>SUM(L23:M23)</f>
        <v>662</v>
      </c>
      <c r="L23" s="93">
        <v>340</v>
      </c>
      <c r="M23" s="93">
        <v>322</v>
      </c>
      <c r="N23" s="93">
        <f>SUM(O23:P23)</f>
        <v>561</v>
      </c>
      <c r="O23" s="93">
        <v>298</v>
      </c>
      <c r="P23" s="93">
        <v>263</v>
      </c>
      <c r="Q23" s="95">
        <v>95</v>
      </c>
    </row>
    <row r="24" spans="1:17" ht="13.5" customHeight="1">
      <c r="A24" s="1158" t="s">
        <v>1392</v>
      </c>
      <c r="B24" s="65">
        <v>3</v>
      </c>
      <c r="C24" s="93">
        <v>0</v>
      </c>
      <c r="D24" s="94">
        <v>44</v>
      </c>
      <c r="E24" s="93">
        <f>SUM(F24:G24)</f>
        <v>1652</v>
      </c>
      <c r="F24" s="93">
        <f t="shared" si="8"/>
        <v>851</v>
      </c>
      <c r="G24" s="93">
        <f t="shared" si="8"/>
        <v>801</v>
      </c>
      <c r="H24" s="93">
        <f>SUM(I24:J24)</f>
        <v>581</v>
      </c>
      <c r="I24" s="93">
        <v>311</v>
      </c>
      <c r="J24" s="93">
        <v>270</v>
      </c>
      <c r="K24" s="93">
        <f>SUM(L24:M24)</f>
        <v>555</v>
      </c>
      <c r="L24" s="93">
        <v>276</v>
      </c>
      <c r="M24" s="93">
        <v>279</v>
      </c>
      <c r="N24" s="93">
        <f>SUM(O24:P24)</f>
        <v>516</v>
      </c>
      <c r="O24" s="93">
        <v>264</v>
      </c>
      <c r="P24" s="93">
        <v>252</v>
      </c>
      <c r="Q24" s="95">
        <v>77</v>
      </c>
    </row>
    <row r="25" spans="1:17" ht="13.5" customHeight="1">
      <c r="A25" s="1158" t="s">
        <v>1394</v>
      </c>
      <c r="B25" s="65">
        <v>4</v>
      </c>
      <c r="C25" s="93">
        <v>0</v>
      </c>
      <c r="D25" s="94">
        <v>42</v>
      </c>
      <c r="E25" s="93">
        <f>SUM(F25:G25)</f>
        <v>1526</v>
      </c>
      <c r="F25" s="93">
        <f t="shared" si="8"/>
        <v>783</v>
      </c>
      <c r="G25" s="93">
        <f t="shared" si="8"/>
        <v>743</v>
      </c>
      <c r="H25" s="93">
        <f>SUM(I25:J25)</f>
        <v>512</v>
      </c>
      <c r="I25" s="93">
        <v>253</v>
      </c>
      <c r="J25" s="93">
        <v>259</v>
      </c>
      <c r="K25" s="93">
        <f>SUM(L25:M25)</f>
        <v>516</v>
      </c>
      <c r="L25" s="93">
        <v>275</v>
      </c>
      <c r="M25" s="93">
        <v>241</v>
      </c>
      <c r="N25" s="93">
        <f>SUM(O25:P25)</f>
        <v>498</v>
      </c>
      <c r="O25" s="93">
        <v>255</v>
      </c>
      <c r="P25" s="93">
        <v>243</v>
      </c>
      <c r="Q25" s="95">
        <v>77</v>
      </c>
    </row>
    <row r="26" spans="1:17" ht="13.5" customHeight="1">
      <c r="A26" s="1158" t="s">
        <v>1395</v>
      </c>
      <c r="B26" s="65">
        <v>6</v>
      </c>
      <c r="C26" s="93">
        <v>0</v>
      </c>
      <c r="D26" s="94">
        <v>37</v>
      </c>
      <c r="E26" s="93">
        <f>SUM(F26:G26)</f>
        <v>1211</v>
      </c>
      <c r="F26" s="93">
        <f t="shared" si="8"/>
        <v>644</v>
      </c>
      <c r="G26" s="93">
        <f t="shared" si="8"/>
        <v>567</v>
      </c>
      <c r="H26" s="93">
        <f>SUM(I26:J26)</f>
        <v>396</v>
      </c>
      <c r="I26" s="93">
        <v>208</v>
      </c>
      <c r="J26" s="93">
        <v>188</v>
      </c>
      <c r="K26" s="93">
        <f>SUM(L26:M26)</f>
        <v>424</v>
      </c>
      <c r="L26" s="93">
        <v>227</v>
      </c>
      <c r="M26" s="93">
        <v>197</v>
      </c>
      <c r="N26" s="93">
        <f>SUM(O26:P26)</f>
        <v>391</v>
      </c>
      <c r="O26" s="93">
        <v>209</v>
      </c>
      <c r="P26" s="93">
        <v>182</v>
      </c>
      <c r="Q26" s="95">
        <v>79</v>
      </c>
    </row>
    <row r="27" spans="1:17" ht="13.5" customHeight="1">
      <c r="A27" s="1158"/>
      <c r="B27" s="65"/>
      <c r="C27" s="93"/>
      <c r="D27" s="94"/>
      <c r="E27" s="93"/>
      <c r="F27" s="93"/>
      <c r="G27" s="93"/>
      <c r="H27" s="93"/>
      <c r="I27" s="93"/>
      <c r="J27" s="93"/>
      <c r="K27" s="93"/>
      <c r="L27" s="93"/>
      <c r="M27" s="93"/>
      <c r="N27" s="93"/>
      <c r="O27" s="93"/>
      <c r="P27" s="93"/>
      <c r="Q27" s="95"/>
    </row>
    <row r="28" spans="1:17" ht="13.5" customHeight="1">
      <c r="A28" s="1158" t="s">
        <v>1398</v>
      </c>
      <c r="B28" s="65">
        <v>5</v>
      </c>
      <c r="C28" s="93">
        <v>0</v>
      </c>
      <c r="D28" s="94">
        <v>42</v>
      </c>
      <c r="E28" s="93">
        <f>SUM(F28:G28)</f>
        <v>1385</v>
      </c>
      <c r="F28" s="93">
        <f aca="true" t="shared" si="9" ref="F28:G32">SUM(I28+L28+O28)</f>
        <v>694</v>
      </c>
      <c r="G28" s="93">
        <f t="shared" si="9"/>
        <v>691</v>
      </c>
      <c r="H28" s="93">
        <f>SUM(I28:J28)</f>
        <v>460</v>
      </c>
      <c r="I28" s="93">
        <v>244</v>
      </c>
      <c r="J28" s="93">
        <v>216</v>
      </c>
      <c r="K28" s="93">
        <f>SUM(L28:M28)</f>
        <v>490</v>
      </c>
      <c r="L28" s="93">
        <v>242</v>
      </c>
      <c r="M28" s="93">
        <v>248</v>
      </c>
      <c r="N28" s="93">
        <f>SUM(O28:P28)</f>
        <v>435</v>
      </c>
      <c r="O28" s="93">
        <v>208</v>
      </c>
      <c r="P28" s="93">
        <v>227</v>
      </c>
      <c r="Q28" s="95">
        <v>84</v>
      </c>
    </row>
    <row r="29" spans="1:17" ht="13.5" customHeight="1">
      <c r="A29" s="1158" t="s">
        <v>1400</v>
      </c>
      <c r="B29" s="65">
        <v>3</v>
      </c>
      <c r="C29" s="93">
        <v>0</v>
      </c>
      <c r="D29" s="94">
        <v>55</v>
      </c>
      <c r="E29" s="93">
        <f>SUM(F29:G29)</f>
        <v>2141</v>
      </c>
      <c r="F29" s="93">
        <f t="shared" si="9"/>
        <v>1078</v>
      </c>
      <c r="G29" s="93">
        <f t="shared" si="9"/>
        <v>1063</v>
      </c>
      <c r="H29" s="93">
        <f>SUM(I29:J29)</f>
        <v>736</v>
      </c>
      <c r="I29" s="93">
        <v>376</v>
      </c>
      <c r="J29" s="93">
        <v>360</v>
      </c>
      <c r="K29" s="93">
        <f>SUM(L29:M29)</f>
        <v>776</v>
      </c>
      <c r="L29" s="93">
        <v>363</v>
      </c>
      <c r="M29" s="93">
        <v>413</v>
      </c>
      <c r="N29" s="93">
        <f>SUM(O29:P29)</f>
        <v>629</v>
      </c>
      <c r="O29" s="93">
        <v>339</v>
      </c>
      <c r="P29" s="93">
        <v>290</v>
      </c>
      <c r="Q29" s="95">
        <v>100</v>
      </c>
    </row>
    <row r="30" spans="1:17" ht="13.5" customHeight="1">
      <c r="A30" s="1158" t="s">
        <v>1402</v>
      </c>
      <c r="B30" s="65">
        <v>4</v>
      </c>
      <c r="C30" s="93">
        <v>0</v>
      </c>
      <c r="D30" s="94">
        <v>43</v>
      </c>
      <c r="E30" s="93">
        <f>SUM(F30:G30)</f>
        <v>1593</v>
      </c>
      <c r="F30" s="93">
        <f t="shared" si="9"/>
        <v>795</v>
      </c>
      <c r="G30" s="93">
        <f t="shared" si="9"/>
        <v>798</v>
      </c>
      <c r="H30" s="93">
        <f>SUM(I30:J30)</f>
        <v>546</v>
      </c>
      <c r="I30" s="93">
        <v>263</v>
      </c>
      <c r="J30" s="93">
        <v>283</v>
      </c>
      <c r="K30" s="93">
        <f>SUM(L30:M30)</f>
        <v>554</v>
      </c>
      <c r="L30" s="93">
        <v>276</v>
      </c>
      <c r="M30" s="93">
        <v>278</v>
      </c>
      <c r="N30" s="93">
        <f>SUM(O30:P30)</f>
        <v>493</v>
      </c>
      <c r="O30" s="93">
        <v>256</v>
      </c>
      <c r="P30" s="93">
        <v>237</v>
      </c>
      <c r="Q30" s="95">
        <v>77</v>
      </c>
    </row>
    <row r="31" spans="1:17" ht="13.5" customHeight="1">
      <c r="A31" s="1158" t="s">
        <v>1404</v>
      </c>
      <c r="B31" s="65">
        <v>6</v>
      </c>
      <c r="C31" s="93">
        <v>1</v>
      </c>
      <c r="D31" s="94">
        <v>28</v>
      </c>
      <c r="E31" s="93">
        <f>SUM(F31:G31)</f>
        <v>924</v>
      </c>
      <c r="F31" s="93">
        <f t="shared" si="9"/>
        <v>503</v>
      </c>
      <c r="G31" s="93">
        <f t="shared" si="9"/>
        <v>421</v>
      </c>
      <c r="H31" s="93">
        <f>SUM(I31:J31)</f>
        <v>288</v>
      </c>
      <c r="I31" s="93">
        <v>166</v>
      </c>
      <c r="J31" s="93">
        <v>122</v>
      </c>
      <c r="K31" s="93">
        <f>SUM(L31:M31)</f>
        <v>327</v>
      </c>
      <c r="L31" s="93">
        <v>172</v>
      </c>
      <c r="M31" s="93">
        <v>155</v>
      </c>
      <c r="N31" s="93">
        <f>SUM(O31:P31)</f>
        <v>309</v>
      </c>
      <c r="O31" s="93">
        <v>165</v>
      </c>
      <c r="P31" s="93">
        <v>144</v>
      </c>
      <c r="Q31" s="95">
        <v>65</v>
      </c>
    </row>
    <row r="32" spans="1:17" ht="13.5" customHeight="1">
      <c r="A32" s="1158" t="s">
        <v>1406</v>
      </c>
      <c r="B32" s="65">
        <v>7</v>
      </c>
      <c r="C32" s="93">
        <v>0</v>
      </c>
      <c r="D32" s="94">
        <v>46</v>
      </c>
      <c r="E32" s="93">
        <f>SUM(F32:G32)</f>
        <v>1500</v>
      </c>
      <c r="F32" s="93">
        <f t="shared" si="9"/>
        <v>761</v>
      </c>
      <c r="G32" s="93">
        <f t="shared" si="9"/>
        <v>739</v>
      </c>
      <c r="H32" s="93">
        <f>SUM(I32:J32)</f>
        <v>499</v>
      </c>
      <c r="I32" s="93">
        <v>260</v>
      </c>
      <c r="J32" s="93">
        <v>239</v>
      </c>
      <c r="K32" s="93">
        <f>SUM(L32:M32)</f>
        <v>504</v>
      </c>
      <c r="L32" s="93">
        <v>250</v>
      </c>
      <c r="M32" s="93">
        <v>254</v>
      </c>
      <c r="N32" s="93">
        <f>SUM(O32:P32)</f>
        <v>497</v>
      </c>
      <c r="O32" s="93">
        <v>251</v>
      </c>
      <c r="P32" s="93">
        <v>246</v>
      </c>
      <c r="Q32" s="95">
        <v>93</v>
      </c>
    </row>
    <row r="33" spans="1:17" ht="13.5" customHeight="1">
      <c r="A33" s="1158"/>
      <c r="B33" s="65"/>
      <c r="C33" s="93"/>
      <c r="D33" s="94"/>
      <c r="E33" s="93"/>
      <c r="F33" s="93"/>
      <c r="G33" s="93"/>
      <c r="H33" s="93"/>
      <c r="I33" s="93"/>
      <c r="J33" s="93"/>
      <c r="K33" s="93"/>
      <c r="L33" s="93"/>
      <c r="M33" s="93"/>
      <c r="N33" s="93"/>
      <c r="O33" s="93"/>
      <c r="P33" s="93"/>
      <c r="Q33" s="95"/>
    </row>
    <row r="34" spans="1:17" ht="13.5" customHeight="1">
      <c r="A34" s="1158" t="s">
        <v>1408</v>
      </c>
      <c r="B34" s="65">
        <v>3</v>
      </c>
      <c r="C34" s="93">
        <v>0</v>
      </c>
      <c r="D34" s="94">
        <v>20</v>
      </c>
      <c r="E34" s="93">
        <f aca="true" t="shared" si="10" ref="E34:E40">SUM(F34:G34)</f>
        <v>576</v>
      </c>
      <c r="F34" s="93">
        <f aca="true" t="shared" si="11" ref="F34:G40">SUM(I34+L34+O34)</f>
        <v>294</v>
      </c>
      <c r="G34" s="93">
        <f t="shared" si="11"/>
        <v>282</v>
      </c>
      <c r="H34" s="93">
        <f aca="true" t="shared" si="12" ref="H34:H40">SUM(I34:J34)</f>
        <v>207</v>
      </c>
      <c r="I34" s="93">
        <v>112</v>
      </c>
      <c r="J34" s="93">
        <v>95</v>
      </c>
      <c r="K34" s="93">
        <f aca="true" t="shared" si="13" ref="K34:K40">SUM(L34:M34)</f>
        <v>196</v>
      </c>
      <c r="L34" s="93">
        <v>101</v>
      </c>
      <c r="M34" s="93">
        <v>95</v>
      </c>
      <c r="N34" s="93">
        <f aca="true" t="shared" si="14" ref="N34:N40">SUM(O34:P34)</f>
        <v>173</v>
      </c>
      <c r="O34" s="93">
        <v>81</v>
      </c>
      <c r="P34" s="93">
        <v>92</v>
      </c>
      <c r="Q34" s="95">
        <v>42</v>
      </c>
    </row>
    <row r="35" spans="1:17" ht="13.5" customHeight="1">
      <c r="A35" s="1158" t="s">
        <v>1410</v>
      </c>
      <c r="B35" s="65">
        <v>1</v>
      </c>
      <c r="C35" s="93">
        <v>0</v>
      </c>
      <c r="D35" s="94">
        <v>12</v>
      </c>
      <c r="E35" s="93">
        <f t="shared" si="10"/>
        <v>453</v>
      </c>
      <c r="F35" s="93">
        <f t="shared" si="11"/>
        <v>246</v>
      </c>
      <c r="G35" s="93">
        <f t="shared" si="11"/>
        <v>207</v>
      </c>
      <c r="H35" s="93">
        <f t="shared" si="12"/>
        <v>151</v>
      </c>
      <c r="I35" s="93">
        <v>81</v>
      </c>
      <c r="J35" s="93">
        <v>70</v>
      </c>
      <c r="K35" s="93">
        <f t="shared" si="13"/>
        <v>158</v>
      </c>
      <c r="L35" s="93">
        <v>93</v>
      </c>
      <c r="M35" s="93">
        <v>65</v>
      </c>
      <c r="N35" s="93">
        <f t="shared" si="14"/>
        <v>144</v>
      </c>
      <c r="O35" s="93">
        <v>72</v>
      </c>
      <c r="P35" s="93">
        <v>72</v>
      </c>
      <c r="Q35" s="95">
        <v>22</v>
      </c>
    </row>
    <row r="36" spans="1:17" ht="13.5" customHeight="1">
      <c r="A36" s="1158" t="s">
        <v>1412</v>
      </c>
      <c r="B36" s="65">
        <v>1</v>
      </c>
      <c r="C36" s="93">
        <v>0</v>
      </c>
      <c r="D36" s="94">
        <v>23</v>
      </c>
      <c r="E36" s="93">
        <f t="shared" si="10"/>
        <v>845</v>
      </c>
      <c r="F36" s="93">
        <f t="shared" si="11"/>
        <v>434</v>
      </c>
      <c r="G36" s="93">
        <f t="shared" si="11"/>
        <v>411</v>
      </c>
      <c r="H36" s="93">
        <f t="shared" si="12"/>
        <v>294</v>
      </c>
      <c r="I36" s="93">
        <v>155</v>
      </c>
      <c r="J36" s="93">
        <v>139</v>
      </c>
      <c r="K36" s="93">
        <f t="shared" si="13"/>
        <v>279</v>
      </c>
      <c r="L36" s="93">
        <v>139</v>
      </c>
      <c r="M36" s="93">
        <v>140</v>
      </c>
      <c r="N36" s="93">
        <f t="shared" si="14"/>
        <v>272</v>
      </c>
      <c r="O36" s="93">
        <v>140</v>
      </c>
      <c r="P36" s="93">
        <v>132</v>
      </c>
      <c r="Q36" s="95">
        <v>39</v>
      </c>
    </row>
    <row r="37" spans="1:17" ht="13.5" customHeight="1">
      <c r="A37" s="1158" t="s">
        <v>1414</v>
      </c>
      <c r="B37" s="65">
        <v>3</v>
      </c>
      <c r="C37" s="93">
        <v>0</v>
      </c>
      <c r="D37" s="94">
        <v>15</v>
      </c>
      <c r="E37" s="93">
        <f t="shared" si="10"/>
        <v>349</v>
      </c>
      <c r="F37" s="93">
        <f t="shared" si="11"/>
        <v>183</v>
      </c>
      <c r="G37" s="93">
        <f t="shared" si="11"/>
        <v>166</v>
      </c>
      <c r="H37" s="93">
        <f t="shared" si="12"/>
        <v>105</v>
      </c>
      <c r="I37" s="93">
        <v>63</v>
      </c>
      <c r="J37" s="93">
        <v>42</v>
      </c>
      <c r="K37" s="93">
        <f t="shared" si="13"/>
        <v>138</v>
      </c>
      <c r="L37" s="93">
        <v>62</v>
      </c>
      <c r="M37" s="93">
        <v>76</v>
      </c>
      <c r="N37" s="93">
        <f t="shared" si="14"/>
        <v>106</v>
      </c>
      <c r="O37" s="93">
        <v>58</v>
      </c>
      <c r="P37" s="93">
        <v>48</v>
      </c>
      <c r="Q37" s="95">
        <v>34</v>
      </c>
    </row>
    <row r="38" spans="1:17" ht="13.5" customHeight="1">
      <c r="A38" s="1158" t="s">
        <v>1416</v>
      </c>
      <c r="B38" s="65">
        <v>1</v>
      </c>
      <c r="C38" s="93">
        <v>0</v>
      </c>
      <c r="D38" s="94">
        <v>12</v>
      </c>
      <c r="E38" s="93">
        <f t="shared" si="10"/>
        <v>433</v>
      </c>
      <c r="F38" s="93">
        <f t="shared" si="11"/>
        <v>227</v>
      </c>
      <c r="G38" s="93">
        <f t="shared" si="11"/>
        <v>206</v>
      </c>
      <c r="H38" s="93">
        <f t="shared" si="12"/>
        <v>135</v>
      </c>
      <c r="I38" s="93">
        <v>64</v>
      </c>
      <c r="J38" s="93">
        <v>71</v>
      </c>
      <c r="K38" s="93">
        <f t="shared" si="13"/>
        <v>152</v>
      </c>
      <c r="L38" s="93">
        <v>78</v>
      </c>
      <c r="M38" s="93">
        <v>74</v>
      </c>
      <c r="N38" s="93">
        <f t="shared" si="14"/>
        <v>146</v>
      </c>
      <c r="O38" s="93">
        <v>85</v>
      </c>
      <c r="P38" s="93">
        <v>61</v>
      </c>
      <c r="Q38" s="95">
        <v>22</v>
      </c>
    </row>
    <row r="39" spans="1:17" ht="13.5" customHeight="1">
      <c r="A39" s="1158" t="s">
        <v>1368</v>
      </c>
      <c r="B39" s="65">
        <v>1</v>
      </c>
      <c r="C39" s="93">
        <v>0</v>
      </c>
      <c r="D39" s="94">
        <v>13</v>
      </c>
      <c r="E39" s="93">
        <f t="shared" si="10"/>
        <v>463</v>
      </c>
      <c r="F39" s="93">
        <f t="shared" si="11"/>
        <v>254</v>
      </c>
      <c r="G39" s="93">
        <f t="shared" si="11"/>
        <v>209</v>
      </c>
      <c r="H39" s="93">
        <f t="shared" si="12"/>
        <v>158</v>
      </c>
      <c r="I39" s="93">
        <v>98</v>
      </c>
      <c r="J39" s="93">
        <v>60</v>
      </c>
      <c r="K39" s="93">
        <f t="shared" si="13"/>
        <v>156</v>
      </c>
      <c r="L39" s="93">
        <v>87</v>
      </c>
      <c r="M39" s="93">
        <v>69</v>
      </c>
      <c r="N39" s="93">
        <f t="shared" si="14"/>
        <v>149</v>
      </c>
      <c r="O39" s="93">
        <v>69</v>
      </c>
      <c r="P39" s="93">
        <v>80</v>
      </c>
      <c r="Q39" s="95">
        <v>26</v>
      </c>
    </row>
    <row r="40" spans="1:17" ht="13.5" customHeight="1">
      <c r="A40" s="1158" t="s">
        <v>1369</v>
      </c>
      <c r="B40" s="65">
        <v>2</v>
      </c>
      <c r="C40" s="93">
        <v>0</v>
      </c>
      <c r="D40" s="94">
        <v>12</v>
      </c>
      <c r="E40" s="93">
        <f t="shared" si="10"/>
        <v>394</v>
      </c>
      <c r="F40" s="93">
        <f t="shared" si="11"/>
        <v>204</v>
      </c>
      <c r="G40" s="93">
        <f t="shared" si="11"/>
        <v>190</v>
      </c>
      <c r="H40" s="93">
        <f t="shared" si="12"/>
        <v>131</v>
      </c>
      <c r="I40" s="93">
        <v>65</v>
      </c>
      <c r="J40" s="93">
        <v>66</v>
      </c>
      <c r="K40" s="93">
        <f t="shared" si="13"/>
        <v>138</v>
      </c>
      <c r="L40" s="93">
        <v>75</v>
      </c>
      <c r="M40" s="93">
        <v>63</v>
      </c>
      <c r="N40" s="93">
        <f t="shared" si="14"/>
        <v>125</v>
      </c>
      <c r="O40" s="93">
        <v>64</v>
      </c>
      <c r="P40" s="93">
        <v>61</v>
      </c>
      <c r="Q40" s="95">
        <v>26</v>
      </c>
    </row>
    <row r="41" spans="1:17" ht="13.5" customHeight="1">
      <c r="A41" s="1158"/>
      <c r="B41" s="65"/>
      <c r="C41" s="93"/>
      <c r="D41" s="94"/>
      <c r="E41" s="93"/>
      <c r="F41" s="93"/>
      <c r="G41" s="93"/>
      <c r="H41" s="93"/>
      <c r="I41" s="93"/>
      <c r="J41" s="93"/>
      <c r="K41" s="93"/>
      <c r="L41" s="93"/>
      <c r="M41" s="93"/>
      <c r="N41" s="93"/>
      <c r="O41" s="93"/>
      <c r="P41" s="93"/>
      <c r="Q41" s="95"/>
    </row>
    <row r="42" spans="1:17" ht="13.5" customHeight="1">
      <c r="A42" s="1158" t="s">
        <v>1372</v>
      </c>
      <c r="B42" s="65">
        <v>1</v>
      </c>
      <c r="C42" s="93">
        <v>0</v>
      </c>
      <c r="D42" s="94">
        <v>9</v>
      </c>
      <c r="E42" s="93">
        <f aca="true" t="shared" si="15" ref="E42:E48">SUM(F42:G42)</f>
        <v>348</v>
      </c>
      <c r="F42" s="93">
        <f aca="true" t="shared" si="16" ref="F42:G48">SUM(I42+L42+O42)</f>
        <v>177</v>
      </c>
      <c r="G42" s="93">
        <f t="shared" si="16"/>
        <v>171</v>
      </c>
      <c r="H42" s="93">
        <f aca="true" t="shared" si="17" ref="H42:H48">SUM(I42:J42)</f>
        <v>114</v>
      </c>
      <c r="I42" s="93">
        <v>63</v>
      </c>
      <c r="J42" s="93">
        <v>51</v>
      </c>
      <c r="K42" s="93">
        <f aca="true" t="shared" si="18" ref="K42:K48">SUM(L42:M42)</f>
        <v>109</v>
      </c>
      <c r="L42" s="93">
        <v>48</v>
      </c>
      <c r="M42" s="93">
        <v>61</v>
      </c>
      <c r="N42" s="93">
        <f aca="true" t="shared" si="19" ref="N42:N48">SUM(O42:P42)</f>
        <v>125</v>
      </c>
      <c r="O42" s="93">
        <v>66</v>
      </c>
      <c r="P42" s="93">
        <v>59</v>
      </c>
      <c r="Q42" s="95">
        <v>17</v>
      </c>
    </row>
    <row r="43" spans="1:17" ht="13.5" customHeight="1">
      <c r="A43" s="1158" t="s">
        <v>1373</v>
      </c>
      <c r="B43" s="65">
        <v>4</v>
      </c>
      <c r="C43" s="93">
        <v>0</v>
      </c>
      <c r="D43" s="94">
        <v>19</v>
      </c>
      <c r="E43" s="93">
        <f t="shared" si="15"/>
        <v>510</v>
      </c>
      <c r="F43" s="93">
        <f t="shared" si="16"/>
        <v>265</v>
      </c>
      <c r="G43" s="93">
        <f t="shared" si="16"/>
        <v>245</v>
      </c>
      <c r="H43" s="93">
        <f t="shared" si="17"/>
        <v>166</v>
      </c>
      <c r="I43" s="93">
        <v>85</v>
      </c>
      <c r="J43" s="93">
        <v>81</v>
      </c>
      <c r="K43" s="93">
        <f t="shared" si="18"/>
        <v>190</v>
      </c>
      <c r="L43" s="93">
        <v>103</v>
      </c>
      <c r="M43" s="93">
        <v>87</v>
      </c>
      <c r="N43" s="93">
        <f t="shared" si="19"/>
        <v>154</v>
      </c>
      <c r="O43" s="93">
        <v>77</v>
      </c>
      <c r="P43" s="93">
        <v>77</v>
      </c>
      <c r="Q43" s="95">
        <v>43</v>
      </c>
    </row>
    <row r="44" spans="1:17" ht="13.5" customHeight="1">
      <c r="A44" s="1158" t="s">
        <v>1375</v>
      </c>
      <c r="B44" s="65">
        <v>3</v>
      </c>
      <c r="C44" s="93">
        <v>0</v>
      </c>
      <c r="D44" s="94">
        <v>11</v>
      </c>
      <c r="E44" s="93">
        <f t="shared" si="15"/>
        <v>303</v>
      </c>
      <c r="F44" s="93">
        <f t="shared" si="16"/>
        <v>165</v>
      </c>
      <c r="G44" s="93">
        <f t="shared" si="16"/>
        <v>138</v>
      </c>
      <c r="H44" s="93">
        <f t="shared" si="17"/>
        <v>106</v>
      </c>
      <c r="I44" s="93">
        <v>57</v>
      </c>
      <c r="J44" s="93">
        <v>49</v>
      </c>
      <c r="K44" s="93">
        <f t="shared" si="18"/>
        <v>105</v>
      </c>
      <c r="L44" s="93">
        <v>56</v>
      </c>
      <c r="M44" s="93">
        <v>49</v>
      </c>
      <c r="N44" s="93">
        <f t="shared" si="19"/>
        <v>92</v>
      </c>
      <c r="O44" s="93">
        <v>52</v>
      </c>
      <c r="P44" s="93">
        <v>40</v>
      </c>
      <c r="Q44" s="95">
        <v>28</v>
      </c>
    </row>
    <row r="45" spans="1:17" ht="13.5" customHeight="1">
      <c r="A45" s="1158" t="s">
        <v>1377</v>
      </c>
      <c r="B45" s="65">
        <v>3</v>
      </c>
      <c r="C45" s="93">
        <v>0</v>
      </c>
      <c r="D45" s="94">
        <v>18</v>
      </c>
      <c r="E45" s="93">
        <f t="shared" si="15"/>
        <v>542</v>
      </c>
      <c r="F45" s="93">
        <f t="shared" si="16"/>
        <v>278</v>
      </c>
      <c r="G45" s="93">
        <f t="shared" si="16"/>
        <v>264</v>
      </c>
      <c r="H45" s="93">
        <f t="shared" si="17"/>
        <v>166</v>
      </c>
      <c r="I45" s="93">
        <v>85</v>
      </c>
      <c r="J45" s="93">
        <v>81</v>
      </c>
      <c r="K45" s="93">
        <f t="shared" si="18"/>
        <v>185</v>
      </c>
      <c r="L45" s="93">
        <v>94</v>
      </c>
      <c r="M45" s="93">
        <v>91</v>
      </c>
      <c r="N45" s="93">
        <f t="shared" si="19"/>
        <v>191</v>
      </c>
      <c r="O45" s="93">
        <v>99</v>
      </c>
      <c r="P45" s="93">
        <v>92</v>
      </c>
      <c r="Q45" s="95">
        <v>40</v>
      </c>
    </row>
    <row r="46" spans="1:17" ht="13.5" customHeight="1">
      <c r="A46" s="1158" t="s">
        <v>1379</v>
      </c>
      <c r="B46" s="65">
        <v>3</v>
      </c>
      <c r="C46" s="93">
        <v>0</v>
      </c>
      <c r="D46" s="94">
        <v>13</v>
      </c>
      <c r="E46" s="93">
        <f t="shared" si="15"/>
        <v>220</v>
      </c>
      <c r="F46" s="93">
        <f t="shared" si="16"/>
        <v>102</v>
      </c>
      <c r="G46" s="93">
        <f t="shared" si="16"/>
        <v>118</v>
      </c>
      <c r="H46" s="93">
        <f t="shared" si="17"/>
        <v>71</v>
      </c>
      <c r="I46" s="93">
        <v>34</v>
      </c>
      <c r="J46" s="93">
        <v>37</v>
      </c>
      <c r="K46" s="93">
        <f t="shared" si="18"/>
        <v>73</v>
      </c>
      <c r="L46" s="93">
        <v>35</v>
      </c>
      <c r="M46" s="93">
        <v>38</v>
      </c>
      <c r="N46" s="93">
        <f t="shared" si="19"/>
        <v>76</v>
      </c>
      <c r="O46" s="93">
        <v>33</v>
      </c>
      <c r="P46" s="93">
        <v>43</v>
      </c>
      <c r="Q46" s="95">
        <v>28</v>
      </c>
    </row>
    <row r="47" spans="1:17" ht="13.5" customHeight="1">
      <c r="A47" s="1158" t="s">
        <v>1381</v>
      </c>
      <c r="B47" s="65">
        <v>2</v>
      </c>
      <c r="C47" s="93">
        <v>0</v>
      </c>
      <c r="D47" s="94">
        <v>7</v>
      </c>
      <c r="E47" s="93">
        <f t="shared" si="15"/>
        <v>236</v>
      </c>
      <c r="F47" s="93">
        <f t="shared" si="16"/>
        <v>134</v>
      </c>
      <c r="G47" s="93">
        <f t="shared" si="16"/>
        <v>102</v>
      </c>
      <c r="H47" s="93">
        <f t="shared" si="17"/>
        <v>76</v>
      </c>
      <c r="I47" s="93">
        <v>49</v>
      </c>
      <c r="J47" s="93">
        <v>27</v>
      </c>
      <c r="K47" s="93">
        <f t="shared" si="18"/>
        <v>69</v>
      </c>
      <c r="L47" s="93">
        <v>34</v>
      </c>
      <c r="M47" s="93">
        <v>35</v>
      </c>
      <c r="N47" s="93">
        <f t="shared" si="19"/>
        <v>91</v>
      </c>
      <c r="O47" s="93">
        <v>51</v>
      </c>
      <c r="P47" s="93">
        <v>40</v>
      </c>
      <c r="Q47" s="95">
        <v>19</v>
      </c>
    </row>
    <row r="48" spans="1:17" ht="13.5" customHeight="1">
      <c r="A48" s="1158" t="s">
        <v>1382</v>
      </c>
      <c r="B48" s="65">
        <v>2</v>
      </c>
      <c r="C48" s="93">
        <v>0</v>
      </c>
      <c r="D48" s="94">
        <v>9</v>
      </c>
      <c r="E48" s="93">
        <f t="shared" si="15"/>
        <v>318</v>
      </c>
      <c r="F48" s="93">
        <f t="shared" si="16"/>
        <v>160</v>
      </c>
      <c r="G48" s="93">
        <f t="shared" si="16"/>
        <v>158</v>
      </c>
      <c r="H48" s="93">
        <f t="shared" si="17"/>
        <v>90</v>
      </c>
      <c r="I48" s="93">
        <v>46</v>
      </c>
      <c r="J48" s="93">
        <v>44</v>
      </c>
      <c r="K48" s="93">
        <f t="shared" si="18"/>
        <v>123</v>
      </c>
      <c r="L48" s="93">
        <v>57</v>
      </c>
      <c r="M48" s="93">
        <v>66</v>
      </c>
      <c r="N48" s="93">
        <f t="shared" si="19"/>
        <v>105</v>
      </c>
      <c r="O48" s="93">
        <v>57</v>
      </c>
      <c r="P48" s="93">
        <v>48</v>
      </c>
      <c r="Q48" s="95">
        <v>21</v>
      </c>
    </row>
    <row r="49" spans="1:17" ht="13.5" customHeight="1">
      <c r="A49" s="1158"/>
      <c r="B49" s="65"/>
      <c r="C49" s="93"/>
      <c r="D49" s="94"/>
      <c r="E49" s="93"/>
      <c r="F49" s="93"/>
      <c r="G49" s="93"/>
      <c r="H49" s="93"/>
      <c r="I49" s="93"/>
      <c r="J49" s="93"/>
      <c r="K49" s="93"/>
      <c r="L49" s="93"/>
      <c r="M49" s="93"/>
      <c r="N49" s="93"/>
      <c r="O49" s="93"/>
      <c r="P49" s="93"/>
      <c r="Q49" s="95"/>
    </row>
    <row r="50" spans="1:17" ht="13.5" customHeight="1">
      <c r="A50" s="1158" t="s">
        <v>1385</v>
      </c>
      <c r="B50" s="65">
        <v>4</v>
      </c>
      <c r="C50" s="93">
        <v>0</v>
      </c>
      <c r="D50" s="94">
        <v>33</v>
      </c>
      <c r="E50" s="93">
        <f>SUM(F50:G50)</f>
        <v>1035</v>
      </c>
      <c r="F50" s="93">
        <f aca="true" t="shared" si="20" ref="F50:G54">SUM(I50+L50+O50)</f>
        <v>531</v>
      </c>
      <c r="G50" s="93">
        <f t="shared" si="20"/>
        <v>504</v>
      </c>
      <c r="H50" s="93">
        <f>SUM(I50:J50)</f>
        <v>344</v>
      </c>
      <c r="I50" s="93">
        <v>171</v>
      </c>
      <c r="J50" s="93">
        <v>173</v>
      </c>
      <c r="K50" s="93">
        <f>SUM(L50:M50)</f>
        <v>377</v>
      </c>
      <c r="L50" s="93">
        <v>190</v>
      </c>
      <c r="M50" s="93">
        <v>187</v>
      </c>
      <c r="N50" s="93">
        <f>SUM(O50:P50)</f>
        <v>314</v>
      </c>
      <c r="O50" s="93">
        <v>170</v>
      </c>
      <c r="P50" s="93">
        <v>144</v>
      </c>
      <c r="Q50" s="95">
        <v>64</v>
      </c>
    </row>
    <row r="51" spans="1:17" ht="13.5" customHeight="1">
      <c r="A51" s="1158" t="s">
        <v>1387</v>
      </c>
      <c r="B51" s="65">
        <v>5</v>
      </c>
      <c r="C51" s="93">
        <v>1</v>
      </c>
      <c r="D51" s="94">
        <v>25</v>
      </c>
      <c r="E51" s="93">
        <f>SUM(F51:G51)</f>
        <v>782</v>
      </c>
      <c r="F51" s="93">
        <f t="shared" si="20"/>
        <v>376</v>
      </c>
      <c r="G51" s="93">
        <f t="shared" si="20"/>
        <v>406</v>
      </c>
      <c r="H51" s="93">
        <f>SUM(I51:J51)</f>
        <v>266</v>
      </c>
      <c r="I51" s="93">
        <v>127</v>
      </c>
      <c r="J51" s="93">
        <v>139</v>
      </c>
      <c r="K51" s="93">
        <f>SUM(L51:M51)</f>
        <v>274</v>
      </c>
      <c r="L51" s="93">
        <v>140</v>
      </c>
      <c r="M51" s="93">
        <v>134</v>
      </c>
      <c r="N51" s="93">
        <f>SUM(O51:P51)</f>
        <v>242</v>
      </c>
      <c r="O51" s="93">
        <v>109</v>
      </c>
      <c r="P51" s="93">
        <v>133</v>
      </c>
      <c r="Q51" s="95">
        <v>61</v>
      </c>
    </row>
    <row r="52" spans="1:17" ht="13.5" customHeight="1">
      <c r="A52" s="1158" t="s">
        <v>1389</v>
      </c>
      <c r="B52" s="65">
        <v>7</v>
      </c>
      <c r="C52" s="93">
        <v>0</v>
      </c>
      <c r="D52" s="94">
        <v>26</v>
      </c>
      <c r="E52" s="93">
        <f>SUM(F52:G52)</f>
        <v>499</v>
      </c>
      <c r="F52" s="93">
        <f t="shared" si="20"/>
        <v>242</v>
      </c>
      <c r="G52" s="93">
        <f t="shared" si="20"/>
        <v>257</v>
      </c>
      <c r="H52" s="93">
        <f>SUM(I52:J52)</f>
        <v>175</v>
      </c>
      <c r="I52" s="93">
        <v>82</v>
      </c>
      <c r="J52" s="93">
        <v>93</v>
      </c>
      <c r="K52" s="93">
        <f>SUM(L52:M52)</f>
        <v>192</v>
      </c>
      <c r="L52" s="93">
        <v>96</v>
      </c>
      <c r="M52" s="93">
        <v>96</v>
      </c>
      <c r="N52" s="93">
        <f>SUM(O52:P52)</f>
        <v>132</v>
      </c>
      <c r="O52" s="93">
        <v>64</v>
      </c>
      <c r="P52" s="93">
        <v>68</v>
      </c>
      <c r="Q52" s="95">
        <v>63</v>
      </c>
    </row>
    <row r="53" spans="1:17" ht="13.5" customHeight="1">
      <c r="A53" s="1158" t="s">
        <v>1391</v>
      </c>
      <c r="B53" s="65">
        <v>2</v>
      </c>
      <c r="C53" s="93">
        <v>0</v>
      </c>
      <c r="D53" s="94">
        <v>21</v>
      </c>
      <c r="E53" s="93">
        <f>SUM(F53:G53)</f>
        <v>715</v>
      </c>
      <c r="F53" s="93">
        <f t="shared" si="20"/>
        <v>357</v>
      </c>
      <c r="G53" s="93">
        <f t="shared" si="20"/>
        <v>358</v>
      </c>
      <c r="H53" s="93">
        <f>SUM(I53:J53)</f>
        <v>244</v>
      </c>
      <c r="I53" s="93">
        <v>133</v>
      </c>
      <c r="J53" s="93">
        <v>111</v>
      </c>
      <c r="K53" s="93">
        <f>SUM(L53:M53)</f>
        <v>220</v>
      </c>
      <c r="L53" s="93">
        <v>93</v>
      </c>
      <c r="M53" s="93">
        <v>127</v>
      </c>
      <c r="N53" s="93">
        <f>SUM(O53:P53)</f>
        <v>251</v>
      </c>
      <c r="O53" s="93">
        <v>131</v>
      </c>
      <c r="P53" s="93">
        <v>120</v>
      </c>
      <c r="Q53" s="95">
        <v>38</v>
      </c>
    </row>
    <row r="54" spans="1:17" ht="13.5" customHeight="1">
      <c r="A54" s="1158" t="s">
        <v>1393</v>
      </c>
      <c r="B54" s="65">
        <v>2</v>
      </c>
      <c r="C54" s="93">
        <v>0</v>
      </c>
      <c r="D54" s="94">
        <v>13</v>
      </c>
      <c r="E54" s="93">
        <f>SUM(F54:G54)</f>
        <v>353</v>
      </c>
      <c r="F54" s="93">
        <f t="shared" si="20"/>
        <v>185</v>
      </c>
      <c r="G54" s="93">
        <f t="shared" si="20"/>
        <v>168</v>
      </c>
      <c r="H54" s="93">
        <f>SUM(I54:J54)</f>
        <v>130</v>
      </c>
      <c r="I54" s="93">
        <v>78</v>
      </c>
      <c r="J54" s="93">
        <v>52</v>
      </c>
      <c r="K54" s="93">
        <f>SUM(L54:M54)</f>
        <v>112</v>
      </c>
      <c r="L54" s="93">
        <v>54</v>
      </c>
      <c r="M54" s="93">
        <v>58</v>
      </c>
      <c r="N54" s="93">
        <f>SUM(O54:P54)</f>
        <v>111</v>
      </c>
      <c r="O54" s="93">
        <v>53</v>
      </c>
      <c r="P54" s="93">
        <v>58</v>
      </c>
      <c r="Q54" s="95">
        <v>28</v>
      </c>
    </row>
    <row r="55" spans="1:17" ht="13.5" customHeight="1">
      <c r="A55" s="1158"/>
      <c r="B55" s="65"/>
      <c r="C55" s="93"/>
      <c r="D55" s="94"/>
      <c r="E55" s="93"/>
      <c r="F55" s="93"/>
      <c r="G55" s="93"/>
      <c r="H55" s="93"/>
      <c r="I55" s="93"/>
      <c r="J55" s="93"/>
      <c r="K55" s="93"/>
      <c r="L55" s="93"/>
      <c r="M55" s="93"/>
      <c r="N55" s="93"/>
      <c r="O55" s="93"/>
      <c r="P55" s="93"/>
      <c r="Q55" s="95"/>
    </row>
    <row r="56" spans="1:17" ht="13.5" customHeight="1">
      <c r="A56" s="1158" t="s">
        <v>1396</v>
      </c>
      <c r="B56" s="65">
        <v>1</v>
      </c>
      <c r="C56" s="93">
        <v>0</v>
      </c>
      <c r="D56" s="94">
        <v>10</v>
      </c>
      <c r="E56" s="93">
        <f aca="true" t="shared" si="21" ref="E56:E67">SUM(F56:G56)</f>
        <v>366</v>
      </c>
      <c r="F56" s="93">
        <f aca="true" t="shared" si="22" ref="F56:F67">SUM(I56+L56+O56)</f>
        <v>183</v>
      </c>
      <c r="G56" s="93">
        <f aca="true" t="shared" si="23" ref="G56:G67">SUM(J56+M56+P56)</f>
        <v>183</v>
      </c>
      <c r="H56" s="93">
        <f aca="true" t="shared" si="24" ref="H56:H67">SUM(I56:J56)</f>
        <v>127</v>
      </c>
      <c r="I56" s="93">
        <v>60</v>
      </c>
      <c r="J56" s="93">
        <v>67</v>
      </c>
      <c r="K56" s="93">
        <f aca="true" t="shared" si="25" ref="K56:K67">SUM(L56:M56)</f>
        <v>116</v>
      </c>
      <c r="L56" s="93">
        <v>67</v>
      </c>
      <c r="M56" s="93">
        <v>49</v>
      </c>
      <c r="N56" s="93">
        <f aca="true" t="shared" si="26" ref="N56:N67">SUM(O56:P56)</f>
        <v>123</v>
      </c>
      <c r="O56" s="93">
        <v>56</v>
      </c>
      <c r="P56" s="93">
        <v>67</v>
      </c>
      <c r="Q56" s="95">
        <v>18</v>
      </c>
    </row>
    <row r="57" spans="1:17" ht="13.5" customHeight="1">
      <c r="A57" s="1158" t="s">
        <v>1397</v>
      </c>
      <c r="B57" s="65">
        <v>1</v>
      </c>
      <c r="C57" s="93">
        <v>0</v>
      </c>
      <c r="D57" s="94">
        <v>20</v>
      </c>
      <c r="E57" s="93">
        <f t="shared" si="21"/>
        <v>776</v>
      </c>
      <c r="F57" s="93">
        <f t="shared" si="22"/>
        <v>374</v>
      </c>
      <c r="G57" s="93">
        <f t="shared" si="23"/>
        <v>402</v>
      </c>
      <c r="H57" s="93">
        <f t="shared" si="24"/>
        <v>260</v>
      </c>
      <c r="I57" s="93">
        <v>125</v>
      </c>
      <c r="J57" s="93">
        <v>135</v>
      </c>
      <c r="K57" s="93">
        <f t="shared" si="25"/>
        <v>282</v>
      </c>
      <c r="L57" s="93">
        <v>142</v>
      </c>
      <c r="M57" s="93">
        <v>140</v>
      </c>
      <c r="N57" s="93">
        <f t="shared" si="26"/>
        <v>234</v>
      </c>
      <c r="O57" s="93">
        <v>107</v>
      </c>
      <c r="P57" s="93">
        <v>127</v>
      </c>
      <c r="Q57" s="95">
        <v>34</v>
      </c>
    </row>
    <row r="58" spans="1:17" ht="13.5" customHeight="1">
      <c r="A58" s="1158" t="s">
        <v>1399</v>
      </c>
      <c r="B58" s="65">
        <v>1</v>
      </c>
      <c r="C58" s="93">
        <v>0</v>
      </c>
      <c r="D58" s="94">
        <v>12</v>
      </c>
      <c r="E58" s="93">
        <f t="shared" si="21"/>
        <v>483</v>
      </c>
      <c r="F58" s="93">
        <f t="shared" si="22"/>
        <v>264</v>
      </c>
      <c r="G58" s="93">
        <f t="shared" si="23"/>
        <v>219</v>
      </c>
      <c r="H58" s="93">
        <f t="shared" si="24"/>
        <v>160</v>
      </c>
      <c r="I58" s="93">
        <v>85</v>
      </c>
      <c r="J58" s="93">
        <v>75</v>
      </c>
      <c r="K58" s="93">
        <f t="shared" si="25"/>
        <v>175</v>
      </c>
      <c r="L58" s="93">
        <v>104</v>
      </c>
      <c r="M58" s="93">
        <v>71</v>
      </c>
      <c r="N58" s="93">
        <f t="shared" si="26"/>
        <v>148</v>
      </c>
      <c r="O58" s="93">
        <v>75</v>
      </c>
      <c r="P58" s="93">
        <v>73</v>
      </c>
      <c r="Q58" s="95">
        <v>21</v>
      </c>
    </row>
    <row r="59" spans="1:17" ht="13.5" customHeight="1">
      <c r="A59" s="1158" t="s">
        <v>1401</v>
      </c>
      <c r="B59" s="65">
        <v>1</v>
      </c>
      <c r="C59" s="93">
        <v>0</v>
      </c>
      <c r="D59" s="94">
        <v>10</v>
      </c>
      <c r="E59" s="93">
        <f t="shared" si="21"/>
        <v>355</v>
      </c>
      <c r="F59" s="93">
        <f t="shared" si="22"/>
        <v>185</v>
      </c>
      <c r="G59" s="93">
        <f t="shared" si="23"/>
        <v>170</v>
      </c>
      <c r="H59" s="93">
        <f t="shared" si="24"/>
        <v>118</v>
      </c>
      <c r="I59" s="93">
        <v>62</v>
      </c>
      <c r="J59" s="93">
        <v>56</v>
      </c>
      <c r="K59" s="93">
        <f t="shared" si="25"/>
        <v>123</v>
      </c>
      <c r="L59" s="93">
        <v>56</v>
      </c>
      <c r="M59" s="93">
        <v>67</v>
      </c>
      <c r="N59" s="93">
        <f t="shared" si="26"/>
        <v>114</v>
      </c>
      <c r="O59" s="93">
        <v>67</v>
      </c>
      <c r="P59" s="93">
        <v>47</v>
      </c>
      <c r="Q59" s="95">
        <v>18</v>
      </c>
    </row>
    <row r="60" spans="1:17" ht="13.5" customHeight="1">
      <c r="A60" s="1158" t="s">
        <v>1403</v>
      </c>
      <c r="B60" s="65">
        <v>1</v>
      </c>
      <c r="C60" s="93">
        <v>0</v>
      </c>
      <c r="D60" s="94">
        <v>9</v>
      </c>
      <c r="E60" s="93">
        <f t="shared" si="21"/>
        <v>308</v>
      </c>
      <c r="F60" s="93">
        <f t="shared" si="22"/>
        <v>155</v>
      </c>
      <c r="G60" s="93">
        <f t="shared" si="23"/>
        <v>153</v>
      </c>
      <c r="H60" s="93">
        <f t="shared" si="24"/>
        <v>103</v>
      </c>
      <c r="I60" s="93">
        <v>53</v>
      </c>
      <c r="J60" s="93">
        <v>50</v>
      </c>
      <c r="K60" s="93">
        <f t="shared" si="25"/>
        <v>119</v>
      </c>
      <c r="L60" s="93">
        <v>62</v>
      </c>
      <c r="M60" s="93">
        <v>57</v>
      </c>
      <c r="N60" s="93">
        <f t="shared" si="26"/>
        <v>86</v>
      </c>
      <c r="O60" s="93">
        <v>40</v>
      </c>
      <c r="P60" s="93">
        <v>46</v>
      </c>
      <c r="Q60" s="95">
        <v>17</v>
      </c>
    </row>
    <row r="61" spans="1:17" ht="13.5" customHeight="1">
      <c r="A61" s="1158" t="s">
        <v>1405</v>
      </c>
      <c r="B61" s="65">
        <v>1</v>
      </c>
      <c r="C61" s="93">
        <v>0</v>
      </c>
      <c r="D61" s="94">
        <v>9</v>
      </c>
      <c r="E61" s="93">
        <f t="shared" si="21"/>
        <v>324</v>
      </c>
      <c r="F61" s="93">
        <f t="shared" si="22"/>
        <v>166</v>
      </c>
      <c r="G61" s="93">
        <f t="shared" si="23"/>
        <v>158</v>
      </c>
      <c r="H61" s="93">
        <f t="shared" si="24"/>
        <v>111</v>
      </c>
      <c r="I61" s="93">
        <v>51</v>
      </c>
      <c r="J61" s="93">
        <v>60</v>
      </c>
      <c r="K61" s="93">
        <f t="shared" si="25"/>
        <v>115</v>
      </c>
      <c r="L61" s="93">
        <v>59</v>
      </c>
      <c r="M61" s="93">
        <v>56</v>
      </c>
      <c r="N61" s="93">
        <f t="shared" si="26"/>
        <v>98</v>
      </c>
      <c r="O61" s="93">
        <v>56</v>
      </c>
      <c r="P61" s="93">
        <v>42</v>
      </c>
      <c r="Q61" s="95">
        <v>20</v>
      </c>
    </row>
    <row r="62" spans="1:17" ht="13.5" customHeight="1">
      <c r="A62" s="1158" t="s">
        <v>1407</v>
      </c>
      <c r="B62" s="65">
        <v>1</v>
      </c>
      <c r="C62" s="93">
        <v>0</v>
      </c>
      <c r="D62" s="94">
        <v>7</v>
      </c>
      <c r="E62" s="93">
        <f t="shared" si="21"/>
        <v>207</v>
      </c>
      <c r="F62" s="93">
        <f t="shared" si="22"/>
        <v>119</v>
      </c>
      <c r="G62" s="93">
        <f t="shared" si="23"/>
        <v>88</v>
      </c>
      <c r="H62" s="93">
        <f t="shared" si="24"/>
        <v>71</v>
      </c>
      <c r="I62" s="93">
        <v>38</v>
      </c>
      <c r="J62" s="93">
        <v>33</v>
      </c>
      <c r="K62" s="93">
        <f t="shared" si="25"/>
        <v>77</v>
      </c>
      <c r="L62" s="93">
        <v>49</v>
      </c>
      <c r="M62" s="93">
        <v>28</v>
      </c>
      <c r="N62" s="93">
        <f t="shared" si="26"/>
        <v>59</v>
      </c>
      <c r="O62" s="93">
        <v>32</v>
      </c>
      <c r="P62" s="93">
        <v>27</v>
      </c>
      <c r="Q62" s="95">
        <v>14</v>
      </c>
    </row>
    <row r="63" spans="1:17" ht="13.5" customHeight="1">
      <c r="A63" s="1158" t="s">
        <v>1409</v>
      </c>
      <c r="B63" s="65">
        <v>6</v>
      </c>
      <c r="C63" s="93">
        <v>0</v>
      </c>
      <c r="D63" s="94">
        <v>25</v>
      </c>
      <c r="E63" s="93">
        <f t="shared" si="21"/>
        <v>672</v>
      </c>
      <c r="F63" s="93">
        <f t="shared" si="22"/>
        <v>325</v>
      </c>
      <c r="G63" s="93">
        <f t="shared" si="23"/>
        <v>347</v>
      </c>
      <c r="H63" s="93">
        <f t="shared" si="24"/>
        <v>221</v>
      </c>
      <c r="I63" s="93">
        <v>111</v>
      </c>
      <c r="J63" s="93">
        <v>110</v>
      </c>
      <c r="K63" s="93">
        <f t="shared" si="25"/>
        <v>247</v>
      </c>
      <c r="L63" s="93">
        <v>116</v>
      </c>
      <c r="M63" s="93">
        <v>131</v>
      </c>
      <c r="N63" s="93">
        <f t="shared" si="26"/>
        <v>204</v>
      </c>
      <c r="O63" s="93">
        <v>98</v>
      </c>
      <c r="P63" s="93">
        <v>106</v>
      </c>
      <c r="Q63" s="95">
        <v>59</v>
      </c>
    </row>
    <row r="64" spans="1:17" ht="13.5" customHeight="1">
      <c r="A64" s="1158" t="s">
        <v>1411</v>
      </c>
      <c r="B64" s="65">
        <v>3</v>
      </c>
      <c r="C64" s="93">
        <v>0</v>
      </c>
      <c r="D64" s="94">
        <v>21</v>
      </c>
      <c r="E64" s="93">
        <f t="shared" si="21"/>
        <v>725</v>
      </c>
      <c r="F64" s="93">
        <f t="shared" si="22"/>
        <v>368</v>
      </c>
      <c r="G64" s="93">
        <f t="shared" si="23"/>
        <v>357</v>
      </c>
      <c r="H64" s="93">
        <f t="shared" si="24"/>
        <v>262</v>
      </c>
      <c r="I64" s="93">
        <v>133</v>
      </c>
      <c r="J64" s="93">
        <v>129</v>
      </c>
      <c r="K64" s="93">
        <f t="shared" si="25"/>
        <v>245</v>
      </c>
      <c r="L64" s="93">
        <v>132</v>
      </c>
      <c r="M64" s="93">
        <v>113</v>
      </c>
      <c r="N64" s="93">
        <f t="shared" si="26"/>
        <v>218</v>
      </c>
      <c r="O64" s="93">
        <v>103</v>
      </c>
      <c r="P64" s="93">
        <v>115</v>
      </c>
      <c r="Q64" s="95">
        <v>43</v>
      </c>
    </row>
    <row r="65" spans="1:17" ht="13.5" customHeight="1">
      <c r="A65" s="1158" t="s">
        <v>1413</v>
      </c>
      <c r="B65" s="65">
        <v>1</v>
      </c>
      <c r="C65" s="93">
        <v>0</v>
      </c>
      <c r="D65" s="94">
        <v>10</v>
      </c>
      <c r="E65" s="93">
        <f t="shared" si="21"/>
        <v>329</v>
      </c>
      <c r="F65" s="93">
        <f t="shared" si="22"/>
        <v>168</v>
      </c>
      <c r="G65" s="93">
        <f t="shared" si="23"/>
        <v>161</v>
      </c>
      <c r="H65" s="93">
        <f t="shared" si="24"/>
        <v>107</v>
      </c>
      <c r="I65" s="93">
        <v>59</v>
      </c>
      <c r="J65" s="93">
        <v>48</v>
      </c>
      <c r="K65" s="93">
        <f t="shared" si="25"/>
        <v>113</v>
      </c>
      <c r="L65" s="93">
        <v>53</v>
      </c>
      <c r="M65" s="93">
        <v>60</v>
      </c>
      <c r="N65" s="93">
        <f t="shared" si="26"/>
        <v>109</v>
      </c>
      <c r="O65" s="93">
        <v>56</v>
      </c>
      <c r="P65" s="93">
        <v>53</v>
      </c>
      <c r="Q65" s="95">
        <v>19</v>
      </c>
    </row>
    <row r="66" spans="1:17" ht="13.5" customHeight="1">
      <c r="A66" s="1158" t="s">
        <v>1415</v>
      </c>
      <c r="B66" s="65">
        <v>1</v>
      </c>
      <c r="C66" s="93">
        <v>0</v>
      </c>
      <c r="D66" s="94">
        <v>8</v>
      </c>
      <c r="E66" s="93">
        <f t="shared" si="21"/>
        <v>264</v>
      </c>
      <c r="F66" s="93">
        <f t="shared" si="22"/>
        <v>149</v>
      </c>
      <c r="G66" s="93">
        <f t="shared" si="23"/>
        <v>115</v>
      </c>
      <c r="H66" s="93">
        <f t="shared" si="24"/>
        <v>84</v>
      </c>
      <c r="I66" s="93">
        <v>51</v>
      </c>
      <c r="J66" s="93">
        <v>33</v>
      </c>
      <c r="K66" s="93">
        <f t="shared" si="25"/>
        <v>100</v>
      </c>
      <c r="L66" s="93">
        <v>60</v>
      </c>
      <c r="M66" s="93">
        <v>40</v>
      </c>
      <c r="N66" s="93">
        <f t="shared" si="26"/>
        <v>80</v>
      </c>
      <c r="O66" s="93">
        <v>38</v>
      </c>
      <c r="P66" s="93">
        <v>42</v>
      </c>
      <c r="Q66" s="95">
        <v>17</v>
      </c>
    </row>
    <row r="67" spans="1:17" ht="13.5" customHeight="1">
      <c r="A67" s="1162" t="s">
        <v>1417</v>
      </c>
      <c r="B67" s="100">
        <v>1</v>
      </c>
      <c r="C67" s="101">
        <v>0</v>
      </c>
      <c r="D67" s="102">
        <v>8</v>
      </c>
      <c r="E67" s="101">
        <f t="shared" si="21"/>
        <v>257</v>
      </c>
      <c r="F67" s="101">
        <f t="shared" si="22"/>
        <v>124</v>
      </c>
      <c r="G67" s="101">
        <f t="shared" si="23"/>
        <v>133</v>
      </c>
      <c r="H67" s="101">
        <f t="shared" si="24"/>
        <v>84</v>
      </c>
      <c r="I67" s="101">
        <v>40</v>
      </c>
      <c r="J67" s="101">
        <v>44</v>
      </c>
      <c r="K67" s="101">
        <f t="shared" si="25"/>
        <v>80</v>
      </c>
      <c r="L67" s="101">
        <v>37</v>
      </c>
      <c r="M67" s="101">
        <v>43</v>
      </c>
      <c r="N67" s="101">
        <f t="shared" si="26"/>
        <v>93</v>
      </c>
      <c r="O67" s="101">
        <v>47</v>
      </c>
      <c r="P67" s="101">
        <v>46</v>
      </c>
      <c r="Q67" s="1060">
        <v>16</v>
      </c>
    </row>
    <row r="68" ht="12" customHeight="1">
      <c r="A68" s="1145" t="s">
        <v>1291</v>
      </c>
    </row>
    <row r="69" ht="12" customHeight="1">
      <c r="A69" s="1012"/>
    </row>
  </sheetData>
  <mergeCells count="10">
    <mergeCell ref="D3:D5"/>
    <mergeCell ref="A3:A5"/>
    <mergeCell ref="B3:C3"/>
    <mergeCell ref="B4:B5"/>
    <mergeCell ref="C4:C5"/>
    <mergeCell ref="E4:G4"/>
    <mergeCell ref="E3:P3"/>
    <mergeCell ref="H4:J4"/>
    <mergeCell ref="K4:M4"/>
    <mergeCell ref="N4:P4"/>
  </mergeCells>
  <printOptions/>
  <pageMargins left="0.3937007874015748" right="0.31496062992125984" top="0.5905511811023623" bottom="0.3937007874015748" header="0.2755905511811024" footer="0.1968503937007874"/>
  <pageSetup horizontalDpi="400" verticalDpi="400" orientation="portrait" paperSize="9" r:id="rId1"/>
</worksheet>
</file>

<file path=xl/worksheets/sheet35.xml><?xml version="1.0" encoding="utf-8"?>
<worksheet xmlns="http://schemas.openxmlformats.org/spreadsheetml/2006/main" xmlns:r="http://schemas.openxmlformats.org/officeDocument/2006/relationships">
  <sheetPr codeName="Sheet2"/>
  <dimension ref="B1:K18"/>
  <sheetViews>
    <sheetView workbookViewId="0" topLeftCell="A1">
      <selection activeCell="A1" sqref="A1"/>
    </sheetView>
  </sheetViews>
  <sheetFormatPr defaultColWidth="9.00390625" defaultRowHeight="13.5"/>
  <cols>
    <col min="1" max="1" width="2.625" style="17" customWidth="1"/>
    <col min="2" max="3" width="10.625" style="17" customWidth="1"/>
    <col min="4" max="5" width="9.00390625" style="17" customWidth="1"/>
    <col min="6" max="6" width="10.125" style="17" customWidth="1"/>
    <col min="7" max="8" width="9.00390625" style="17" customWidth="1"/>
    <col min="9" max="9" width="10.125" style="17" customWidth="1"/>
    <col min="10" max="16384" width="9.00390625" style="17" customWidth="1"/>
  </cols>
  <sheetData>
    <row r="1" spans="2:8" ht="14.25">
      <c r="B1" s="18" t="s">
        <v>1307</v>
      </c>
      <c r="F1" s="1164"/>
      <c r="G1" s="1164"/>
      <c r="H1" s="1164"/>
    </row>
    <row r="2" ht="12">
      <c r="C2" s="20"/>
    </row>
    <row r="3" spans="2:11" ht="12.75" thickBot="1">
      <c r="B3" s="20" t="s">
        <v>1300</v>
      </c>
      <c r="C3" s="20"/>
      <c r="K3" s="17" t="s">
        <v>1301</v>
      </c>
    </row>
    <row r="4" spans="2:11" ht="20.25" customHeight="1" thickTop="1">
      <c r="B4" s="1690" t="s">
        <v>1293</v>
      </c>
      <c r="C4" s="1692" t="s">
        <v>1294</v>
      </c>
      <c r="D4" s="1692"/>
      <c r="E4" s="1692"/>
      <c r="F4" s="1693" t="s">
        <v>1302</v>
      </c>
      <c r="G4" s="1693"/>
      <c r="H4" s="1693"/>
      <c r="I4" s="1693" t="s">
        <v>1303</v>
      </c>
      <c r="J4" s="1693"/>
      <c r="K4" s="1693"/>
    </row>
    <row r="5" spans="2:11" ht="22.5" customHeight="1">
      <c r="B5" s="1691"/>
      <c r="C5" s="1166" t="s">
        <v>1304</v>
      </c>
      <c r="D5" s="1166">
        <v>55</v>
      </c>
      <c r="E5" s="1166">
        <v>56</v>
      </c>
      <c r="F5" s="1166">
        <v>54</v>
      </c>
      <c r="G5" s="1166">
        <v>55</v>
      </c>
      <c r="H5" s="1166">
        <v>56</v>
      </c>
      <c r="I5" s="1166">
        <v>54</v>
      </c>
      <c r="J5" s="1166">
        <v>55</v>
      </c>
      <c r="K5" s="1166">
        <v>56</v>
      </c>
    </row>
    <row r="6" spans="2:11" ht="9" customHeight="1">
      <c r="B6" s="1167"/>
      <c r="C6" s="1168"/>
      <c r="D6" s="1169"/>
      <c r="E6" s="1169"/>
      <c r="F6" s="1169"/>
      <c r="G6" s="1169"/>
      <c r="H6" s="1169"/>
      <c r="I6" s="1169"/>
      <c r="J6" s="1169"/>
      <c r="K6" s="1170"/>
    </row>
    <row r="7" spans="2:11" s="1171" customFormat="1" ht="28.5" customHeight="1">
      <c r="B7" s="24" t="s">
        <v>1367</v>
      </c>
      <c r="C7" s="38">
        <f>SUM(C9:C17)</f>
        <v>292386</v>
      </c>
      <c r="D7" s="39">
        <f>SUM(D9:D17)</f>
        <v>292773</v>
      </c>
      <c r="E7" s="39">
        <f>SUM(E9:E17)</f>
        <v>302912</v>
      </c>
      <c r="F7" s="39">
        <f aca="true" t="shared" si="0" ref="F7:K7">SUM(F9:F16)</f>
        <v>152238</v>
      </c>
      <c r="G7" s="39">
        <f t="shared" si="0"/>
        <v>148576</v>
      </c>
      <c r="H7" s="39">
        <f t="shared" si="0"/>
        <v>155684</v>
      </c>
      <c r="I7" s="39">
        <f t="shared" si="0"/>
        <v>140148</v>
      </c>
      <c r="J7" s="39">
        <f t="shared" si="0"/>
        <v>144197</v>
      </c>
      <c r="K7" s="1172">
        <f t="shared" si="0"/>
        <v>147228</v>
      </c>
    </row>
    <row r="8" spans="2:11" ht="9" customHeight="1">
      <c r="B8" s="156"/>
      <c r="C8" s="1173"/>
      <c r="D8" s="1174"/>
      <c r="E8" s="1174"/>
      <c r="F8" s="1174"/>
      <c r="G8" s="1174"/>
      <c r="H8" s="1174"/>
      <c r="I8" s="1174"/>
      <c r="J8" s="1174"/>
      <c r="K8" s="1175"/>
    </row>
    <row r="9" spans="2:11" ht="19.5" customHeight="1">
      <c r="B9" s="43" t="s">
        <v>1295</v>
      </c>
      <c r="C9" s="44">
        <v>12754</v>
      </c>
      <c r="D9" s="45">
        <v>12621</v>
      </c>
      <c r="E9" s="45">
        <v>13091</v>
      </c>
      <c r="F9" s="45">
        <v>7063</v>
      </c>
      <c r="G9" s="45">
        <v>6559</v>
      </c>
      <c r="H9" s="45">
        <v>7322</v>
      </c>
      <c r="I9" s="45">
        <v>5691</v>
      </c>
      <c r="J9" s="45">
        <v>6062</v>
      </c>
      <c r="K9" s="882">
        <v>5769</v>
      </c>
    </row>
    <row r="10" spans="2:11" ht="19.5" customHeight="1">
      <c r="B10" s="43" t="s">
        <v>1296</v>
      </c>
      <c r="C10" s="44">
        <v>85397</v>
      </c>
      <c r="D10" s="45">
        <v>84373</v>
      </c>
      <c r="E10" s="45">
        <v>89312</v>
      </c>
      <c r="F10" s="45">
        <v>43191</v>
      </c>
      <c r="G10" s="45">
        <v>40749</v>
      </c>
      <c r="H10" s="45">
        <v>42324</v>
      </c>
      <c r="I10" s="45">
        <v>42206</v>
      </c>
      <c r="J10" s="45">
        <v>43624</v>
      </c>
      <c r="K10" s="882">
        <v>46988</v>
      </c>
    </row>
    <row r="11" spans="2:11" ht="19.5" customHeight="1">
      <c r="B11" s="43" t="s">
        <v>1297</v>
      </c>
      <c r="C11" s="44">
        <v>23106</v>
      </c>
      <c r="D11" s="45">
        <v>25024</v>
      </c>
      <c r="E11" s="45">
        <v>26652</v>
      </c>
      <c r="F11" s="45">
        <v>7445</v>
      </c>
      <c r="G11" s="45">
        <v>8653</v>
      </c>
      <c r="H11" s="45">
        <v>9665</v>
      </c>
      <c r="I11" s="45">
        <v>15661</v>
      </c>
      <c r="J11" s="45">
        <v>16371</v>
      </c>
      <c r="K11" s="882">
        <v>16987</v>
      </c>
    </row>
    <row r="12" spans="2:11" ht="19.5" customHeight="1">
      <c r="B12" s="43" t="s">
        <v>1298</v>
      </c>
      <c r="C12" s="44">
        <v>11047</v>
      </c>
      <c r="D12" s="45">
        <v>11656</v>
      </c>
      <c r="E12" s="45">
        <v>13763</v>
      </c>
      <c r="F12" s="45">
        <v>6086</v>
      </c>
      <c r="G12" s="45">
        <v>6378</v>
      </c>
      <c r="H12" s="45">
        <v>8394</v>
      </c>
      <c r="I12" s="45">
        <v>4961</v>
      </c>
      <c r="J12" s="45">
        <v>5278</v>
      </c>
      <c r="K12" s="882">
        <v>5369</v>
      </c>
    </row>
    <row r="13" spans="2:11" ht="19.5" customHeight="1">
      <c r="B13" s="43"/>
      <c r="C13" s="42"/>
      <c r="D13" s="20"/>
      <c r="E13" s="20"/>
      <c r="F13" s="45"/>
      <c r="G13" s="45"/>
      <c r="H13" s="45"/>
      <c r="I13" s="45"/>
      <c r="J13" s="45"/>
      <c r="K13" s="882"/>
    </row>
    <row r="14" spans="2:11" ht="19.5" customHeight="1">
      <c r="B14" s="43" t="s">
        <v>1299</v>
      </c>
      <c r="C14" s="42">
        <v>112574</v>
      </c>
      <c r="D14" s="20">
        <v>114592</v>
      </c>
      <c r="E14" s="20">
        <v>113803</v>
      </c>
      <c r="F14" s="45">
        <v>66177</v>
      </c>
      <c r="G14" s="45">
        <v>65423</v>
      </c>
      <c r="H14" s="45">
        <v>65200</v>
      </c>
      <c r="I14" s="45">
        <v>46397</v>
      </c>
      <c r="J14" s="45">
        <v>49169</v>
      </c>
      <c r="K14" s="882">
        <v>48603</v>
      </c>
    </row>
    <row r="15" spans="2:11" ht="19.5" customHeight="1">
      <c r="B15" s="43" t="s">
        <v>1305</v>
      </c>
      <c r="C15" s="44">
        <v>27083</v>
      </c>
      <c r="D15" s="45">
        <v>25426</v>
      </c>
      <c r="E15" s="45">
        <v>26910</v>
      </c>
      <c r="F15" s="45">
        <v>11445</v>
      </c>
      <c r="G15" s="45">
        <v>10621</v>
      </c>
      <c r="H15" s="45">
        <v>11837</v>
      </c>
      <c r="I15" s="45">
        <v>15638</v>
      </c>
      <c r="J15" s="45">
        <v>14805</v>
      </c>
      <c r="K15" s="882">
        <v>15073</v>
      </c>
    </row>
    <row r="16" spans="2:11" ht="19.5" customHeight="1">
      <c r="B16" s="43" t="s">
        <v>1008</v>
      </c>
      <c r="C16" s="44">
        <v>20425</v>
      </c>
      <c r="D16" s="45">
        <v>19081</v>
      </c>
      <c r="E16" s="45">
        <v>19381</v>
      </c>
      <c r="F16" s="45">
        <v>10831</v>
      </c>
      <c r="G16" s="45">
        <v>10193</v>
      </c>
      <c r="H16" s="45">
        <v>10942</v>
      </c>
      <c r="I16" s="45">
        <v>9594</v>
      </c>
      <c r="J16" s="45">
        <v>8888</v>
      </c>
      <c r="K16" s="882">
        <v>8439</v>
      </c>
    </row>
    <row r="17" spans="2:11" ht="10.5" customHeight="1">
      <c r="B17" s="46"/>
      <c r="C17" s="47"/>
      <c r="D17" s="49"/>
      <c r="E17" s="49"/>
      <c r="F17" s="49"/>
      <c r="G17" s="49"/>
      <c r="H17" s="49"/>
      <c r="I17" s="1077"/>
      <c r="J17" s="1077"/>
      <c r="K17" s="51"/>
    </row>
    <row r="18" spans="2:8" ht="19.5" customHeight="1">
      <c r="B18" s="17" t="s">
        <v>1306</v>
      </c>
      <c r="H18" s="1176"/>
    </row>
    <row r="20" ht="12.75"/>
  </sheetData>
  <mergeCells count="4">
    <mergeCell ref="B4:B5"/>
    <mergeCell ref="C4:E4"/>
    <mergeCell ref="F4:H4"/>
    <mergeCell ref="I4:K4"/>
  </mergeCells>
  <printOptions/>
  <pageMargins left="0.75" right="0.75" top="1" bottom="1" header="0.512" footer="0.512"/>
  <pageSetup orientation="portrait" paperSize="9"/>
  <drawing r:id="rId1"/>
</worksheet>
</file>

<file path=xl/worksheets/sheet36.xml><?xml version="1.0" encoding="utf-8"?>
<worksheet xmlns="http://schemas.openxmlformats.org/spreadsheetml/2006/main" xmlns:r="http://schemas.openxmlformats.org/officeDocument/2006/relationships">
  <dimension ref="A2:AF50"/>
  <sheetViews>
    <sheetView workbookViewId="0" topLeftCell="A1">
      <selection activeCell="A1" sqref="A1"/>
    </sheetView>
  </sheetViews>
  <sheetFormatPr defaultColWidth="9.00390625" defaultRowHeight="13.5"/>
  <cols>
    <col min="1" max="1" width="9.00390625" style="1171" customWidth="1"/>
    <col min="2" max="12" width="6.625" style="1171" customWidth="1"/>
    <col min="13" max="13" width="10.125" style="1171" customWidth="1"/>
    <col min="14" max="14" width="10.75390625" style="1171" customWidth="1"/>
    <col min="15" max="16" width="6.625" style="1171" customWidth="1"/>
    <col min="17" max="17" width="4.625" style="1171" bestFit="1" customWidth="1"/>
    <col min="18" max="18" width="6.00390625" style="1171" bestFit="1" customWidth="1"/>
    <col min="19" max="22" width="6.625" style="1171" customWidth="1"/>
    <col min="23" max="23" width="8.50390625" style="1171" customWidth="1"/>
    <col min="24" max="24" width="10.75390625" style="1171" bestFit="1" customWidth="1"/>
    <col min="25" max="25" width="11.25390625" style="1171" bestFit="1" customWidth="1"/>
    <col min="26" max="27" width="9.00390625" style="1171" bestFit="1" customWidth="1"/>
    <col min="28" max="28" width="6.50390625" style="1171" customWidth="1"/>
    <col min="29" max="29" width="8.00390625" style="1171" customWidth="1"/>
    <col min="30" max="30" width="7.50390625" style="1171" customWidth="1"/>
    <col min="31" max="32" width="7.625" style="1171" customWidth="1"/>
    <col min="33" max="16384" width="6.625" style="1171" customWidth="1"/>
  </cols>
  <sheetData>
    <row r="2" spans="1:30" ht="15.75" customHeight="1">
      <c r="A2" s="18" t="s">
        <v>650</v>
      </c>
      <c r="B2" s="18"/>
      <c r="C2" s="18"/>
      <c r="D2" s="18"/>
      <c r="E2" s="18"/>
      <c r="F2" s="18"/>
      <c r="G2" s="18"/>
      <c r="H2" s="1177"/>
      <c r="I2" s="1177"/>
      <c r="J2" s="1177"/>
      <c r="K2" s="1177"/>
      <c r="L2" s="1177"/>
      <c r="AC2" s="1697" t="s">
        <v>1327</v>
      </c>
      <c r="AD2" s="1178" t="s">
        <v>1328</v>
      </c>
    </row>
    <row r="3" spans="1:32" ht="15.75" customHeight="1" thickBot="1">
      <c r="A3" s="17" t="s">
        <v>621</v>
      </c>
      <c r="AC3" s="1698"/>
      <c r="AD3" s="1702" t="s">
        <v>622</v>
      </c>
      <c r="AE3" s="1702"/>
      <c r="AF3" s="1702"/>
    </row>
    <row r="4" spans="1:32" s="17" customFormat="1" ht="18" customHeight="1" thickTop="1">
      <c r="A4" s="1448" t="s">
        <v>623</v>
      </c>
      <c r="B4" s="1692" t="s">
        <v>624</v>
      </c>
      <c r="C4" s="1692"/>
      <c r="D4" s="1692"/>
      <c r="E4" s="1692"/>
      <c r="F4" s="1692"/>
      <c r="G4" s="1692"/>
      <c r="H4" s="1692"/>
      <c r="I4" s="1692" t="s">
        <v>625</v>
      </c>
      <c r="J4" s="1692"/>
      <c r="K4" s="1692"/>
      <c r="L4" s="1692"/>
      <c r="M4" s="1692" t="s">
        <v>626</v>
      </c>
      <c r="N4" s="1692"/>
      <c r="O4" s="1445" t="s">
        <v>627</v>
      </c>
      <c r="P4" s="1707" t="s">
        <v>628</v>
      </c>
      <c r="Q4" s="1709" t="s">
        <v>629</v>
      </c>
      <c r="R4" s="1709"/>
      <c r="S4" s="1692" t="s">
        <v>630</v>
      </c>
      <c r="T4" s="1692"/>
      <c r="U4" s="1692"/>
      <c r="V4" s="1692"/>
      <c r="W4" s="1707" t="s">
        <v>631</v>
      </c>
      <c r="X4" s="1545" t="s">
        <v>632</v>
      </c>
      <c r="Y4" s="1699"/>
      <c r="Z4" s="1699"/>
      <c r="AA4" s="1699"/>
      <c r="AB4" s="1700"/>
      <c r="AC4" s="1700"/>
      <c r="AD4" s="1700"/>
      <c r="AE4" s="1700"/>
      <c r="AF4" s="1701"/>
    </row>
    <row r="5" spans="1:32" s="17" customFormat="1" ht="18" customHeight="1">
      <c r="A5" s="1706"/>
      <c r="B5" s="1703" t="s">
        <v>1367</v>
      </c>
      <c r="C5" s="1703" t="s">
        <v>1308</v>
      </c>
      <c r="D5" s="1703" t="s">
        <v>633</v>
      </c>
      <c r="E5" s="1703" t="s">
        <v>1309</v>
      </c>
      <c r="F5" s="1703" t="s">
        <v>1310</v>
      </c>
      <c r="G5" s="1703" t="s">
        <v>634</v>
      </c>
      <c r="H5" s="1703" t="s">
        <v>1008</v>
      </c>
      <c r="I5" s="1703" t="s">
        <v>1367</v>
      </c>
      <c r="J5" s="1703" t="s">
        <v>635</v>
      </c>
      <c r="K5" s="1703" t="s">
        <v>636</v>
      </c>
      <c r="L5" s="1703" t="s">
        <v>637</v>
      </c>
      <c r="M5" s="1703" t="s">
        <v>1308</v>
      </c>
      <c r="N5" s="1703" t="s">
        <v>633</v>
      </c>
      <c r="O5" s="1446"/>
      <c r="P5" s="1708"/>
      <c r="Q5" s="1703" t="s">
        <v>638</v>
      </c>
      <c r="R5" s="1703" t="s">
        <v>639</v>
      </c>
      <c r="S5" s="1703" t="s">
        <v>1557</v>
      </c>
      <c r="T5" s="1703" t="s">
        <v>1311</v>
      </c>
      <c r="U5" s="1703" t="s">
        <v>1312</v>
      </c>
      <c r="V5" s="1703" t="s">
        <v>640</v>
      </c>
      <c r="W5" s="1708"/>
      <c r="X5" s="1703" t="s">
        <v>641</v>
      </c>
      <c r="Y5" s="1694" t="s">
        <v>1313</v>
      </c>
      <c r="Z5" s="1695"/>
      <c r="AA5" s="1696"/>
      <c r="AB5" s="1338" t="s">
        <v>642</v>
      </c>
      <c r="AC5" s="1338" t="s">
        <v>643</v>
      </c>
      <c r="AD5" s="1338" t="s">
        <v>644</v>
      </c>
      <c r="AE5" s="1338" t="s">
        <v>645</v>
      </c>
      <c r="AF5" s="1703" t="s">
        <v>1566</v>
      </c>
    </row>
    <row r="6" spans="1:32" s="17" customFormat="1" ht="18" customHeight="1">
      <c r="A6" s="1706"/>
      <c r="B6" s="1704"/>
      <c r="C6" s="1704"/>
      <c r="D6" s="1704"/>
      <c r="E6" s="1704"/>
      <c r="F6" s="1704"/>
      <c r="G6" s="1704"/>
      <c r="H6" s="1704"/>
      <c r="I6" s="1704"/>
      <c r="J6" s="1704"/>
      <c r="K6" s="1704"/>
      <c r="L6" s="1704"/>
      <c r="M6" s="1704"/>
      <c r="N6" s="1704"/>
      <c r="O6" s="1446"/>
      <c r="P6" s="1708"/>
      <c r="Q6" s="1704"/>
      <c r="R6" s="1704"/>
      <c r="S6" s="1704"/>
      <c r="T6" s="1704"/>
      <c r="U6" s="1704"/>
      <c r="V6" s="1704"/>
      <c r="W6" s="1708"/>
      <c r="X6" s="1704"/>
      <c r="Y6" s="1179" t="s">
        <v>1643</v>
      </c>
      <c r="Z6" s="1167" t="s">
        <v>646</v>
      </c>
      <c r="AA6" s="1179" t="s">
        <v>647</v>
      </c>
      <c r="AB6" s="1705"/>
      <c r="AC6" s="1705"/>
      <c r="AD6" s="1705"/>
      <c r="AE6" s="1705"/>
      <c r="AF6" s="1704"/>
    </row>
    <row r="7" spans="1:32" s="17" customFormat="1" ht="15.75" customHeight="1">
      <c r="A7" s="1180"/>
      <c r="B7" s="624"/>
      <c r="C7" s="624"/>
      <c r="D7" s="624"/>
      <c r="E7" s="624"/>
      <c r="F7" s="624"/>
      <c r="G7" s="624"/>
      <c r="H7" s="624"/>
      <c r="I7" s="624"/>
      <c r="J7" s="624"/>
      <c r="K7" s="624"/>
      <c r="L7" s="624"/>
      <c r="M7" s="624"/>
      <c r="N7" s="624"/>
      <c r="O7" s="1181"/>
      <c r="P7" s="1181"/>
      <c r="Q7" s="624"/>
      <c r="R7" s="624"/>
      <c r="S7" s="624"/>
      <c r="T7" s="624"/>
      <c r="U7" s="624"/>
      <c r="V7" s="624"/>
      <c r="W7" s="1181"/>
      <c r="X7" s="1182"/>
      <c r="Y7" s="1182"/>
      <c r="Z7" s="1182"/>
      <c r="AA7" s="1182"/>
      <c r="AB7" s="624"/>
      <c r="AC7" s="624"/>
      <c r="AD7" s="624"/>
      <c r="AE7" s="624"/>
      <c r="AF7" s="1183"/>
    </row>
    <row r="8" spans="1:32" s="17" customFormat="1" ht="15.75" customHeight="1">
      <c r="A8" s="1184" t="s">
        <v>648</v>
      </c>
      <c r="B8" s="368">
        <v>783</v>
      </c>
      <c r="C8" s="368">
        <v>540</v>
      </c>
      <c r="D8" s="368">
        <v>102</v>
      </c>
      <c r="E8" s="368">
        <v>0</v>
      </c>
      <c r="F8" s="368">
        <v>0</v>
      </c>
      <c r="G8" s="368">
        <v>24</v>
      </c>
      <c r="H8" s="368">
        <v>117</v>
      </c>
      <c r="I8" s="368">
        <v>696</v>
      </c>
      <c r="J8" s="368">
        <v>230</v>
      </c>
      <c r="K8" s="368">
        <v>73</v>
      </c>
      <c r="L8" s="368">
        <v>393</v>
      </c>
      <c r="M8" s="368">
        <v>36490</v>
      </c>
      <c r="N8" s="368">
        <v>6658</v>
      </c>
      <c r="O8" s="290">
        <v>0</v>
      </c>
      <c r="P8" s="368">
        <v>32</v>
      </c>
      <c r="Q8" s="368">
        <v>33</v>
      </c>
      <c r="R8" s="368">
        <v>145</v>
      </c>
      <c r="S8" s="368">
        <v>436</v>
      </c>
      <c r="T8" s="368">
        <v>124</v>
      </c>
      <c r="U8" s="368">
        <v>55</v>
      </c>
      <c r="V8" s="368">
        <v>257</v>
      </c>
      <c r="W8" s="290">
        <v>1859</v>
      </c>
      <c r="X8" s="368">
        <v>1735438</v>
      </c>
      <c r="Y8" s="368">
        <v>1670874</v>
      </c>
      <c r="Z8" s="368">
        <v>761509</v>
      </c>
      <c r="AA8" s="368">
        <v>909365</v>
      </c>
      <c r="AB8" s="368">
        <v>0</v>
      </c>
      <c r="AC8" s="368">
        <v>40360</v>
      </c>
      <c r="AD8" s="368">
        <v>0</v>
      </c>
      <c r="AE8" s="368">
        <v>10214</v>
      </c>
      <c r="AF8" s="1185">
        <v>13990</v>
      </c>
    </row>
    <row r="9" spans="1:32" s="17" customFormat="1" ht="15.75" customHeight="1">
      <c r="A9" s="1186">
        <v>54</v>
      </c>
      <c r="B9" s="368">
        <v>617</v>
      </c>
      <c r="C9" s="368">
        <v>426</v>
      </c>
      <c r="D9" s="368">
        <v>65</v>
      </c>
      <c r="E9" s="368">
        <v>0</v>
      </c>
      <c r="F9" s="368">
        <v>0</v>
      </c>
      <c r="G9" s="368">
        <v>33</v>
      </c>
      <c r="H9" s="368">
        <v>93</v>
      </c>
      <c r="I9" s="368">
        <v>524</v>
      </c>
      <c r="J9" s="368">
        <v>185</v>
      </c>
      <c r="K9" s="368">
        <v>51</v>
      </c>
      <c r="L9" s="368">
        <v>288</v>
      </c>
      <c r="M9" s="368">
        <v>27525</v>
      </c>
      <c r="N9" s="368">
        <v>3483</v>
      </c>
      <c r="O9" s="290">
        <v>0</v>
      </c>
      <c r="P9" s="368">
        <v>38</v>
      </c>
      <c r="Q9" s="368">
        <v>31</v>
      </c>
      <c r="R9" s="368">
        <v>106</v>
      </c>
      <c r="S9" s="368">
        <v>283</v>
      </c>
      <c r="T9" s="368">
        <v>82</v>
      </c>
      <c r="U9" s="368">
        <v>24</v>
      </c>
      <c r="V9" s="368">
        <v>177</v>
      </c>
      <c r="W9" s="290">
        <v>1180</v>
      </c>
      <c r="X9" s="368">
        <v>1144646</v>
      </c>
      <c r="Y9" s="368">
        <v>1118809</v>
      </c>
      <c r="Z9" s="368">
        <v>585231</v>
      </c>
      <c r="AA9" s="368">
        <v>533578</v>
      </c>
      <c r="AB9" s="368">
        <v>0</v>
      </c>
      <c r="AC9" s="368">
        <v>11123</v>
      </c>
      <c r="AD9" s="368">
        <v>0</v>
      </c>
      <c r="AE9" s="368">
        <v>6897</v>
      </c>
      <c r="AF9" s="1185">
        <v>7817</v>
      </c>
    </row>
    <row r="10" spans="1:32" s="17" customFormat="1" ht="15.75" customHeight="1">
      <c r="A10" s="43">
        <v>55</v>
      </c>
      <c r="B10" s="368">
        <v>554</v>
      </c>
      <c r="C10" s="368">
        <v>423</v>
      </c>
      <c r="D10" s="368">
        <v>35</v>
      </c>
      <c r="E10" s="368">
        <v>0</v>
      </c>
      <c r="F10" s="368">
        <v>0</v>
      </c>
      <c r="G10" s="368">
        <v>30</v>
      </c>
      <c r="H10" s="368">
        <v>66</v>
      </c>
      <c r="I10" s="368">
        <v>592</v>
      </c>
      <c r="J10" s="368">
        <v>217</v>
      </c>
      <c r="K10" s="368">
        <v>61</v>
      </c>
      <c r="L10" s="368">
        <v>314</v>
      </c>
      <c r="M10" s="368">
        <v>33433</v>
      </c>
      <c r="N10" s="368">
        <v>1631</v>
      </c>
      <c r="O10" s="368">
        <v>0</v>
      </c>
      <c r="P10" s="368">
        <v>46</v>
      </c>
      <c r="Q10" s="368">
        <v>36</v>
      </c>
      <c r="R10" s="368">
        <v>77</v>
      </c>
      <c r="S10" s="368">
        <v>337</v>
      </c>
      <c r="T10" s="368">
        <v>110</v>
      </c>
      <c r="U10" s="368">
        <v>39</v>
      </c>
      <c r="V10" s="368">
        <v>188</v>
      </c>
      <c r="W10" s="368">
        <v>1295</v>
      </c>
      <c r="X10" s="368">
        <v>1508757</v>
      </c>
      <c r="Y10" s="368">
        <v>1482865</v>
      </c>
      <c r="Z10" s="368">
        <v>741863</v>
      </c>
      <c r="AA10" s="368">
        <v>741002</v>
      </c>
      <c r="AB10" s="368">
        <v>0</v>
      </c>
      <c r="AC10" s="368">
        <v>6929</v>
      </c>
      <c r="AD10" s="368">
        <v>0</v>
      </c>
      <c r="AE10" s="368">
        <v>13797</v>
      </c>
      <c r="AF10" s="1185">
        <v>5166</v>
      </c>
    </row>
    <row r="11" spans="1:32" s="147" customFormat="1" ht="16.5" customHeight="1">
      <c r="A11" s="1187">
        <v>56</v>
      </c>
      <c r="B11" s="296">
        <f>SUM(C11:H11)</f>
        <v>543</v>
      </c>
      <c r="C11" s="296">
        <f aca="true" t="shared" si="0" ref="C11:H11">SUM(C13:C25)</f>
        <v>436</v>
      </c>
      <c r="D11" s="296">
        <f t="shared" si="0"/>
        <v>32</v>
      </c>
      <c r="E11" s="296">
        <f t="shared" si="0"/>
        <v>0</v>
      </c>
      <c r="F11" s="296">
        <f t="shared" si="0"/>
        <v>1</v>
      </c>
      <c r="G11" s="296">
        <f t="shared" si="0"/>
        <v>29</v>
      </c>
      <c r="H11" s="296">
        <f t="shared" si="0"/>
        <v>45</v>
      </c>
      <c r="I11" s="296">
        <f>SUM(J11:L11)</f>
        <v>517</v>
      </c>
      <c r="J11" s="296">
        <f aca="true" t="shared" si="1" ref="J11:R11">SUM(J13:J25)</f>
        <v>165</v>
      </c>
      <c r="K11" s="296">
        <f t="shared" si="1"/>
        <v>52</v>
      </c>
      <c r="L11" s="296">
        <f t="shared" si="1"/>
        <v>300</v>
      </c>
      <c r="M11" s="296">
        <f t="shared" si="1"/>
        <v>29004</v>
      </c>
      <c r="N11" s="296">
        <f t="shared" si="1"/>
        <v>720</v>
      </c>
      <c r="O11" s="296">
        <f t="shared" si="1"/>
        <v>1</v>
      </c>
      <c r="P11" s="296">
        <f t="shared" si="1"/>
        <v>30</v>
      </c>
      <c r="Q11" s="296">
        <f t="shared" si="1"/>
        <v>18</v>
      </c>
      <c r="R11" s="296">
        <f t="shared" si="1"/>
        <v>95</v>
      </c>
      <c r="S11" s="365">
        <f>SUM(T11:V11)</f>
        <v>316</v>
      </c>
      <c r="T11" s="365">
        <f>SUM(T13:T25)</f>
        <v>93</v>
      </c>
      <c r="U11" s="365">
        <f>SUM(U13:U25)</f>
        <v>34</v>
      </c>
      <c r="V11" s="365">
        <f>SUM(V13:V25)</f>
        <v>189</v>
      </c>
      <c r="W11" s="365">
        <f>SUM(W13:W25)</f>
        <v>1251</v>
      </c>
      <c r="X11" s="365">
        <f>SUM(X13:X25)</f>
        <v>1643040</v>
      </c>
      <c r="Y11" s="365">
        <v>1624009</v>
      </c>
      <c r="Z11" s="365">
        <f aca="true" t="shared" si="2" ref="Z11:AF11">SUM(Z13:Z25)</f>
        <v>832266</v>
      </c>
      <c r="AA11" s="365">
        <f t="shared" si="2"/>
        <v>791743</v>
      </c>
      <c r="AB11" s="365">
        <f t="shared" si="2"/>
        <v>0</v>
      </c>
      <c r="AC11" s="365">
        <f t="shared" si="2"/>
        <v>5985</v>
      </c>
      <c r="AD11" s="365">
        <f t="shared" si="2"/>
        <v>250</v>
      </c>
      <c r="AE11" s="365">
        <f t="shared" si="2"/>
        <v>9723</v>
      </c>
      <c r="AF11" s="366">
        <f t="shared" si="2"/>
        <v>3073</v>
      </c>
    </row>
    <row r="12" spans="1:32" s="17" customFormat="1" ht="16.5" customHeight="1">
      <c r="A12" s="43"/>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1188"/>
      <c r="Z12" s="1188"/>
      <c r="AA12" s="1188"/>
      <c r="AB12" s="368"/>
      <c r="AC12" s="368"/>
      <c r="AD12" s="368"/>
      <c r="AE12" s="368"/>
      <c r="AF12" s="1185"/>
    </row>
    <row r="13" spans="1:32" s="17" customFormat="1" ht="16.5" customHeight="1">
      <c r="A13" s="1189" t="s">
        <v>1314</v>
      </c>
      <c r="B13" s="290">
        <v>42</v>
      </c>
      <c r="C13" s="368">
        <v>37</v>
      </c>
      <c r="D13" s="368">
        <v>0</v>
      </c>
      <c r="E13" s="368">
        <v>0</v>
      </c>
      <c r="F13" s="368">
        <v>0</v>
      </c>
      <c r="G13" s="368">
        <v>3</v>
      </c>
      <c r="H13" s="368">
        <v>2</v>
      </c>
      <c r="I13" s="290">
        <v>42</v>
      </c>
      <c r="J13" s="368">
        <v>16</v>
      </c>
      <c r="K13" s="368">
        <v>1</v>
      </c>
      <c r="L13" s="368">
        <v>25</v>
      </c>
      <c r="M13" s="368">
        <v>4846</v>
      </c>
      <c r="N13" s="368">
        <v>0</v>
      </c>
      <c r="O13" s="368">
        <v>0</v>
      </c>
      <c r="P13" s="368">
        <v>3</v>
      </c>
      <c r="Q13" s="290">
        <v>2</v>
      </c>
      <c r="R13" s="368">
        <v>3</v>
      </c>
      <c r="S13" s="368">
        <v>26</v>
      </c>
      <c r="T13" s="368">
        <v>7</v>
      </c>
      <c r="U13" s="368">
        <v>0</v>
      </c>
      <c r="V13" s="368">
        <v>19</v>
      </c>
      <c r="W13" s="368">
        <v>87</v>
      </c>
      <c r="X13" s="368">
        <v>393813</v>
      </c>
      <c r="Y13" s="368">
        <v>39339</v>
      </c>
      <c r="Z13" s="368">
        <v>137703</v>
      </c>
      <c r="AA13" s="368">
        <v>255636</v>
      </c>
      <c r="AB13" s="368">
        <v>0</v>
      </c>
      <c r="AC13" s="368">
        <v>0</v>
      </c>
      <c r="AD13" s="368">
        <v>0</v>
      </c>
      <c r="AE13" s="368">
        <v>354</v>
      </c>
      <c r="AF13" s="1185">
        <v>120</v>
      </c>
    </row>
    <row r="14" spans="1:32" s="17" customFormat="1" ht="16.5" customHeight="1">
      <c r="A14" s="1190" t="s">
        <v>1315</v>
      </c>
      <c r="B14" s="290">
        <v>32</v>
      </c>
      <c r="C14" s="368">
        <v>31</v>
      </c>
      <c r="D14" s="368">
        <v>0</v>
      </c>
      <c r="E14" s="368">
        <v>0</v>
      </c>
      <c r="F14" s="368">
        <v>0</v>
      </c>
      <c r="G14" s="368">
        <v>1</v>
      </c>
      <c r="H14" s="368">
        <v>0</v>
      </c>
      <c r="I14" s="290">
        <v>36</v>
      </c>
      <c r="J14" s="368">
        <v>12</v>
      </c>
      <c r="K14" s="368">
        <v>3</v>
      </c>
      <c r="L14" s="368">
        <v>21</v>
      </c>
      <c r="M14" s="368">
        <v>1581</v>
      </c>
      <c r="N14" s="368">
        <v>0</v>
      </c>
      <c r="O14" s="368">
        <v>0</v>
      </c>
      <c r="P14" s="368">
        <v>1</v>
      </c>
      <c r="Q14" s="290">
        <v>1</v>
      </c>
      <c r="R14" s="368">
        <v>4</v>
      </c>
      <c r="S14" s="368">
        <v>24</v>
      </c>
      <c r="T14" s="368">
        <v>10</v>
      </c>
      <c r="U14" s="368">
        <v>3</v>
      </c>
      <c r="V14" s="368">
        <v>11</v>
      </c>
      <c r="W14" s="368">
        <v>82</v>
      </c>
      <c r="X14" s="368">
        <v>103252</v>
      </c>
      <c r="Y14" s="368">
        <v>103242</v>
      </c>
      <c r="Z14" s="368">
        <v>71159</v>
      </c>
      <c r="AA14" s="368">
        <v>32083</v>
      </c>
      <c r="AB14" s="368">
        <v>0</v>
      </c>
      <c r="AC14" s="368">
        <v>0</v>
      </c>
      <c r="AD14" s="368">
        <v>0</v>
      </c>
      <c r="AE14" s="368">
        <v>10</v>
      </c>
      <c r="AF14" s="1185">
        <v>0</v>
      </c>
    </row>
    <row r="15" spans="1:32" s="17" customFormat="1" ht="16.5" customHeight="1">
      <c r="A15" s="1190" t="s">
        <v>1316</v>
      </c>
      <c r="B15" s="290">
        <v>54</v>
      </c>
      <c r="C15" s="368">
        <v>46</v>
      </c>
      <c r="D15" s="368">
        <v>0</v>
      </c>
      <c r="E15" s="368">
        <v>0</v>
      </c>
      <c r="F15" s="368">
        <v>1</v>
      </c>
      <c r="G15" s="368">
        <v>4</v>
      </c>
      <c r="H15" s="368">
        <v>3</v>
      </c>
      <c r="I15" s="290">
        <v>52</v>
      </c>
      <c r="J15" s="368">
        <v>17</v>
      </c>
      <c r="K15" s="368">
        <v>8</v>
      </c>
      <c r="L15" s="368">
        <v>27</v>
      </c>
      <c r="M15" s="368">
        <v>3379</v>
      </c>
      <c r="N15" s="368">
        <v>0</v>
      </c>
      <c r="O15" s="368">
        <v>1</v>
      </c>
      <c r="P15" s="368">
        <v>5</v>
      </c>
      <c r="Q15" s="368">
        <v>1</v>
      </c>
      <c r="R15" s="368">
        <v>19</v>
      </c>
      <c r="S15" s="368">
        <v>33</v>
      </c>
      <c r="T15" s="368">
        <v>9</v>
      </c>
      <c r="U15" s="368">
        <v>2</v>
      </c>
      <c r="V15" s="368">
        <v>22</v>
      </c>
      <c r="W15" s="368">
        <v>126</v>
      </c>
      <c r="X15" s="368">
        <v>125176</v>
      </c>
      <c r="Y15" s="368">
        <v>123111</v>
      </c>
      <c r="Z15" s="368">
        <v>73818</v>
      </c>
      <c r="AA15" s="368">
        <v>49293</v>
      </c>
      <c r="AB15" s="368">
        <v>0</v>
      </c>
      <c r="AC15" s="368">
        <v>0</v>
      </c>
      <c r="AD15" s="368">
        <v>250</v>
      </c>
      <c r="AE15" s="368">
        <v>1809</v>
      </c>
      <c r="AF15" s="1185">
        <v>6</v>
      </c>
    </row>
    <row r="16" spans="1:32" s="17" customFormat="1" ht="16.5" customHeight="1">
      <c r="A16" s="1190" t="s">
        <v>1317</v>
      </c>
      <c r="B16" s="290">
        <v>76</v>
      </c>
      <c r="C16" s="368">
        <v>52</v>
      </c>
      <c r="D16" s="368">
        <v>10</v>
      </c>
      <c r="E16" s="368">
        <v>0</v>
      </c>
      <c r="F16" s="368">
        <v>0</v>
      </c>
      <c r="G16" s="368">
        <v>0</v>
      </c>
      <c r="H16" s="368">
        <v>14</v>
      </c>
      <c r="I16" s="290">
        <v>62</v>
      </c>
      <c r="J16" s="368">
        <v>23</v>
      </c>
      <c r="K16" s="368">
        <v>6</v>
      </c>
      <c r="L16" s="368">
        <v>33</v>
      </c>
      <c r="M16" s="368">
        <v>3453</v>
      </c>
      <c r="N16" s="368">
        <v>165</v>
      </c>
      <c r="O16" s="368">
        <v>0</v>
      </c>
      <c r="P16" s="368">
        <v>0</v>
      </c>
      <c r="Q16" s="290">
        <v>0</v>
      </c>
      <c r="R16" s="368">
        <v>9</v>
      </c>
      <c r="S16" s="368">
        <v>46</v>
      </c>
      <c r="T16" s="368">
        <v>15</v>
      </c>
      <c r="U16" s="368">
        <v>5</v>
      </c>
      <c r="V16" s="368">
        <v>26</v>
      </c>
      <c r="W16" s="368">
        <v>187</v>
      </c>
      <c r="X16" s="368">
        <v>239231</v>
      </c>
      <c r="Y16" s="368">
        <v>238365</v>
      </c>
      <c r="Z16" s="368">
        <v>118362</v>
      </c>
      <c r="AA16" s="368">
        <v>120003</v>
      </c>
      <c r="AB16" s="368">
        <v>0</v>
      </c>
      <c r="AC16" s="368">
        <v>822</v>
      </c>
      <c r="AD16" s="368">
        <v>0</v>
      </c>
      <c r="AE16" s="368">
        <v>0</v>
      </c>
      <c r="AF16" s="1185">
        <v>44</v>
      </c>
    </row>
    <row r="17" spans="1:32" s="17" customFormat="1" ht="16.5" customHeight="1">
      <c r="A17" s="1190" t="s">
        <v>1318</v>
      </c>
      <c r="B17" s="290">
        <v>55</v>
      </c>
      <c r="C17" s="368">
        <v>40</v>
      </c>
      <c r="D17" s="368">
        <v>11</v>
      </c>
      <c r="E17" s="368">
        <v>0</v>
      </c>
      <c r="F17" s="368">
        <v>0</v>
      </c>
      <c r="G17" s="368">
        <v>1</v>
      </c>
      <c r="H17" s="368">
        <v>3</v>
      </c>
      <c r="I17" s="290">
        <v>49</v>
      </c>
      <c r="J17" s="368">
        <v>15</v>
      </c>
      <c r="K17" s="368">
        <v>2</v>
      </c>
      <c r="L17" s="368">
        <v>32</v>
      </c>
      <c r="M17" s="368">
        <v>1913</v>
      </c>
      <c r="N17" s="368">
        <v>212</v>
      </c>
      <c r="O17" s="368">
        <v>0</v>
      </c>
      <c r="P17" s="368">
        <v>1</v>
      </c>
      <c r="Q17" s="290">
        <v>2</v>
      </c>
      <c r="R17" s="368">
        <v>9</v>
      </c>
      <c r="S17" s="368">
        <v>28</v>
      </c>
      <c r="T17" s="368">
        <v>8</v>
      </c>
      <c r="U17" s="368">
        <v>1</v>
      </c>
      <c r="V17" s="368">
        <v>19</v>
      </c>
      <c r="W17" s="368">
        <v>102</v>
      </c>
      <c r="X17" s="368">
        <v>87838</v>
      </c>
      <c r="Y17" s="368">
        <v>86150</v>
      </c>
      <c r="Z17" s="368">
        <v>62535</v>
      </c>
      <c r="AA17" s="368">
        <v>23615</v>
      </c>
      <c r="AB17" s="368">
        <v>0</v>
      </c>
      <c r="AC17" s="368">
        <v>1625</v>
      </c>
      <c r="AD17" s="368">
        <v>0</v>
      </c>
      <c r="AE17" s="368">
        <v>53</v>
      </c>
      <c r="AF17" s="1185">
        <v>10</v>
      </c>
    </row>
    <row r="18" spans="1:32" s="17" customFormat="1" ht="15.75" customHeight="1">
      <c r="A18" s="1190" t="s">
        <v>1319</v>
      </c>
      <c r="B18" s="290">
        <v>34</v>
      </c>
      <c r="C18" s="368">
        <v>25</v>
      </c>
      <c r="D18" s="368">
        <v>4</v>
      </c>
      <c r="E18" s="368">
        <v>0</v>
      </c>
      <c r="F18" s="368">
        <v>0</v>
      </c>
      <c r="G18" s="368">
        <v>2</v>
      </c>
      <c r="H18" s="368">
        <v>3</v>
      </c>
      <c r="I18" s="290">
        <v>30</v>
      </c>
      <c r="J18" s="368">
        <v>8</v>
      </c>
      <c r="K18" s="368">
        <v>4</v>
      </c>
      <c r="L18" s="368">
        <v>18</v>
      </c>
      <c r="M18" s="368">
        <v>1181</v>
      </c>
      <c r="N18" s="368">
        <v>123</v>
      </c>
      <c r="O18" s="368">
        <v>0</v>
      </c>
      <c r="P18" s="368">
        <v>2</v>
      </c>
      <c r="Q18" s="368">
        <v>3</v>
      </c>
      <c r="R18" s="368">
        <v>6</v>
      </c>
      <c r="S18" s="368">
        <v>20</v>
      </c>
      <c r="T18" s="368">
        <v>5</v>
      </c>
      <c r="U18" s="368">
        <v>2</v>
      </c>
      <c r="V18" s="368">
        <v>13</v>
      </c>
      <c r="W18" s="368">
        <v>92</v>
      </c>
      <c r="X18" s="368">
        <v>46504</v>
      </c>
      <c r="Y18" s="368">
        <v>45748</v>
      </c>
      <c r="Z18" s="368">
        <v>23376</v>
      </c>
      <c r="AA18" s="368">
        <v>22372</v>
      </c>
      <c r="AB18" s="368">
        <v>0</v>
      </c>
      <c r="AC18" s="368">
        <v>64</v>
      </c>
      <c r="AD18" s="368">
        <v>0</v>
      </c>
      <c r="AE18" s="368">
        <v>351</v>
      </c>
      <c r="AF18" s="1185">
        <v>341</v>
      </c>
    </row>
    <row r="19" spans="1:32" s="17" customFormat="1" ht="15.75" customHeight="1">
      <c r="A19" s="1189"/>
      <c r="B19" s="290"/>
      <c r="C19" s="368"/>
      <c r="D19" s="368"/>
      <c r="E19" s="368"/>
      <c r="F19" s="368"/>
      <c r="G19" s="368"/>
      <c r="H19" s="368"/>
      <c r="I19" s="290"/>
      <c r="J19" s="368"/>
      <c r="K19" s="368"/>
      <c r="L19" s="368"/>
      <c r="M19" s="368"/>
      <c r="N19" s="368"/>
      <c r="O19" s="368"/>
      <c r="P19" s="368"/>
      <c r="Q19" s="290"/>
      <c r="R19" s="368"/>
      <c r="S19" s="368"/>
      <c r="T19" s="368"/>
      <c r="U19" s="368"/>
      <c r="V19" s="368"/>
      <c r="W19" s="368"/>
      <c r="X19" s="368"/>
      <c r="Y19" s="368"/>
      <c r="Z19" s="1188"/>
      <c r="AA19" s="1188"/>
      <c r="AB19" s="368"/>
      <c r="AC19" s="368"/>
      <c r="AD19" s="368"/>
      <c r="AE19" s="368"/>
      <c r="AF19" s="1185"/>
    </row>
    <row r="20" spans="1:32" s="17" customFormat="1" ht="15.75" customHeight="1">
      <c r="A20" s="1190" t="s">
        <v>1320</v>
      </c>
      <c r="B20" s="290">
        <v>37</v>
      </c>
      <c r="C20" s="368">
        <v>28</v>
      </c>
      <c r="D20" s="368">
        <v>0</v>
      </c>
      <c r="E20" s="368">
        <v>0</v>
      </c>
      <c r="F20" s="368">
        <v>0</v>
      </c>
      <c r="G20" s="368">
        <v>6</v>
      </c>
      <c r="H20" s="368">
        <v>3</v>
      </c>
      <c r="I20" s="290">
        <v>30</v>
      </c>
      <c r="J20" s="368">
        <v>6</v>
      </c>
      <c r="K20" s="368">
        <v>3</v>
      </c>
      <c r="L20" s="368">
        <v>21</v>
      </c>
      <c r="M20" s="368">
        <v>847</v>
      </c>
      <c r="N20" s="368">
        <v>0</v>
      </c>
      <c r="O20" s="368">
        <v>0</v>
      </c>
      <c r="P20" s="368">
        <v>6</v>
      </c>
      <c r="Q20" s="368">
        <v>2</v>
      </c>
      <c r="R20" s="368">
        <v>3</v>
      </c>
      <c r="S20" s="368">
        <v>16</v>
      </c>
      <c r="T20" s="368">
        <v>4</v>
      </c>
      <c r="U20" s="368">
        <v>2</v>
      </c>
      <c r="V20" s="368">
        <v>10</v>
      </c>
      <c r="W20" s="368">
        <v>75</v>
      </c>
      <c r="X20" s="368">
        <v>64886</v>
      </c>
      <c r="Y20" s="368">
        <v>62015</v>
      </c>
      <c r="Z20" s="368">
        <v>41998</v>
      </c>
      <c r="AA20" s="368">
        <v>20017</v>
      </c>
      <c r="AB20" s="368">
        <v>0</v>
      </c>
      <c r="AC20" s="368">
        <v>0</v>
      </c>
      <c r="AD20" s="368">
        <v>0</v>
      </c>
      <c r="AE20" s="368">
        <v>2721</v>
      </c>
      <c r="AF20" s="1185">
        <v>150</v>
      </c>
    </row>
    <row r="21" spans="1:32" s="17" customFormat="1" ht="15.75" customHeight="1">
      <c r="A21" s="1190" t="s">
        <v>1321</v>
      </c>
      <c r="B21" s="290">
        <v>53</v>
      </c>
      <c r="C21" s="368">
        <v>40</v>
      </c>
      <c r="D21" s="368">
        <v>5</v>
      </c>
      <c r="E21" s="368">
        <v>0</v>
      </c>
      <c r="F21" s="368">
        <v>0</v>
      </c>
      <c r="G21" s="368">
        <v>4</v>
      </c>
      <c r="H21" s="368">
        <v>4</v>
      </c>
      <c r="I21" s="290">
        <v>49</v>
      </c>
      <c r="J21" s="368">
        <v>11</v>
      </c>
      <c r="K21" s="368">
        <v>7</v>
      </c>
      <c r="L21" s="368">
        <v>31</v>
      </c>
      <c r="M21" s="368">
        <v>2469</v>
      </c>
      <c r="N21" s="368">
        <v>214</v>
      </c>
      <c r="O21" s="368">
        <v>0</v>
      </c>
      <c r="P21" s="368">
        <v>4</v>
      </c>
      <c r="Q21" s="368">
        <v>0</v>
      </c>
      <c r="R21" s="368">
        <v>9</v>
      </c>
      <c r="S21" s="368">
        <v>28</v>
      </c>
      <c r="T21" s="368">
        <v>5</v>
      </c>
      <c r="U21" s="368">
        <v>5</v>
      </c>
      <c r="V21" s="368">
        <v>18</v>
      </c>
      <c r="W21" s="368">
        <v>116</v>
      </c>
      <c r="X21" s="368">
        <v>136334</v>
      </c>
      <c r="Y21" s="368">
        <v>131943</v>
      </c>
      <c r="Z21" s="368">
        <v>60276</v>
      </c>
      <c r="AA21" s="368">
        <v>71667</v>
      </c>
      <c r="AB21" s="368">
        <v>0</v>
      </c>
      <c r="AC21" s="368">
        <v>3474</v>
      </c>
      <c r="AD21" s="368">
        <v>0</v>
      </c>
      <c r="AE21" s="368">
        <v>358</v>
      </c>
      <c r="AF21" s="1185">
        <v>559</v>
      </c>
    </row>
    <row r="22" spans="1:32" s="17" customFormat="1" ht="15.75" customHeight="1">
      <c r="A22" s="1190" t="s">
        <v>1322</v>
      </c>
      <c r="B22" s="290">
        <v>47</v>
      </c>
      <c r="C22" s="368">
        <v>37</v>
      </c>
      <c r="D22" s="368">
        <v>2</v>
      </c>
      <c r="E22" s="368">
        <v>0</v>
      </c>
      <c r="F22" s="368">
        <v>0</v>
      </c>
      <c r="G22" s="368">
        <v>2</v>
      </c>
      <c r="H22" s="368">
        <v>6</v>
      </c>
      <c r="I22" s="290">
        <v>54</v>
      </c>
      <c r="J22" s="368">
        <v>22</v>
      </c>
      <c r="K22" s="368">
        <v>5</v>
      </c>
      <c r="L22" s="368">
        <v>27</v>
      </c>
      <c r="M22" s="368">
        <v>2722</v>
      </c>
      <c r="N22" s="368">
        <v>6</v>
      </c>
      <c r="O22" s="368">
        <v>0</v>
      </c>
      <c r="P22" s="368">
        <v>2</v>
      </c>
      <c r="Q22" s="368">
        <v>1</v>
      </c>
      <c r="R22" s="368">
        <v>9</v>
      </c>
      <c r="S22" s="368">
        <v>27</v>
      </c>
      <c r="T22" s="368">
        <v>8</v>
      </c>
      <c r="U22" s="368">
        <v>3</v>
      </c>
      <c r="V22" s="368">
        <v>16</v>
      </c>
      <c r="W22" s="368">
        <v>108</v>
      </c>
      <c r="X22" s="368">
        <v>86461</v>
      </c>
      <c r="Y22" s="368">
        <v>84994</v>
      </c>
      <c r="Z22" s="368">
        <v>46425</v>
      </c>
      <c r="AA22" s="368">
        <v>38569</v>
      </c>
      <c r="AB22" s="368">
        <v>0</v>
      </c>
      <c r="AC22" s="368">
        <v>0</v>
      </c>
      <c r="AD22" s="368">
        <v>0</v>
      </c>
      <c r="AE22" s="368">
        <v>1000</v>
      </c>
      <c r="AF22" s="1185">
        <v>467</v>
      </c>
    </row>
    <row r="23" spans="1:32" s="17" customFormat="1" ht="15.75" customHeight="1">
      <c r="A23" s="1190" t="s">
        <v>1323</v>
      </c>
      <c r="B23" s="290">
        <v>33</v>
      </c>
      <c r="C23" s="368">
        <v>29</v>
      </c>
      <c r="D23" s="368">
        <v>0</v>
      </c>
      <c r="E23" s="368">
        <v>0</v>
      </c>
      <c r="F23" s="368">
        <v>0</v>
      </c>
      <c r="G23" s="368">
        <v>1</v>
      </c>
      <c r="H23" s="368">
        <v>3</v>
      </c>
      <c r="I23" s="290">
        <v>37</v>
      </c>
      <c r="J23" s="368">
        <v>14</v>
      </c>
      <c r="K23" s="368">
        <v>3</v>
      </c>
      <c r="L23" s="368">
        <v>20</v>
      </c>
      <c r="M23" s="368">
        <v>1908</v>
      </c>
      <c r="N23" s="368">
        <v>0</v>
      </c>
      <c r="O23" s="368">
        <v>0</v>
      </c>
      <c r="P23" s="368">
        <v>1</v>
      </c>
      <c r="Q23" s="368">
        <v>2</v>
      </c>
      <c r="R23" s="368">
        <v>7</v>
      </c>
      <c r="S23" s="368">
        <v>17</v>
      </c>
      <c r="T23" s="368">
        <v>8</v>
      </c>
      <c r="U23" s="368">
        <v>1</v>
      </c>
      <c r="V23" s="368">
        <v>8</v>
      </c>
      <c r="W23" s="368">
        <v>68</v>
      </c>
      <c r="X23" s="368">
        <v>99183</v>
      </c>
      <c r="Y23" s="368">
        <v>96032</v>
      </c>
      <c r="Z23" s="368">
        <v>52960</v>
      </c>
      <c r="AA23" s="368">
        <v>43072</v>
      </c>
      <c r="AB23" s="368">
        <v>0</v>
      </c>
      <c r="AC23" s="368">
        <v>0</v>
      </c>
      <c r="AD23" s="368">
        <v>0</v>
      </c>
      <c r="AE23" s="368">
        <v>1907</v>
      </c>
      <c r="AF23" s="1185">
        <v>1244</v>
      </c>
    </row>
    <row r="24" spans="1:32" s="17" customFormat="1" ht="15.75" customHeight="1">
      <c r="A24" s="1190" t="s">
        <v>1324</v>
      </c>
      <c r="B24" s="290">
        <v>47</v>
      </c>
      <c r="C24" s="368">
        <v>42</v>
      </c>
      <c r="D24" s="368">
        <v>0</v>
      </c>
      <c r="E24" s="368">
        <v>0</v>
      </c>
      <c r="F24" s="368">
        <v>0</v>
      </c>
      <c r="G24" s="368">
        <v>4</v>
      </c>
      <c r="H24" s="368">
        <v>1</v>
      </c>
      <c r="I24" s="290">
        <v>42</v>
      </c>
      <c r="J24" s="368">
        <v>13</v>
      </c>
      <c r="K24" s="368">
        <v>6</v>
      </c>
      <c r="L24" s="368">
        <v>23</v>
      </c>
      <c r="M24" s="368">
        <v>3338</v>
      </c>
      <c r="N24" s="368">
        <v>0</v>
      </c>
      <c r="O24" s="368">
        <v>0</v>
      </c>
      <c r="P24" s="368">
        <v>4</v>
      </c>
      <c r="Q24" s="290">
        <v>1</v>
      </c>
      <c r="R24" s="368">
        <v>9</v>
      </c>
      <c r="S24" s="368">
        <v>32</v>
      </c>
      <c r="T24" s="368">
        <v>10</v>
      </c>
      <c r="U24" s="368">
        <v>6</v>
      </c>
      <c r="V24" s="368">
        <v>16</v>
      </c>
      <c r="W24" s="368">
        <v>124</v>
      </c>
      <c r="X24" s="368">
        <v>173423</v>
      </c>
      <c r="Y24" s="368">
        <v>172194</v>
      </c>
      <c r="Z24" s="368">
        <v>109449</v>
      </c>
      <c r="AA24" s="368">
        <v>62745</v>
      </c>
      <c r="AB24" s="368">
        <v>0</v>
      </c>
      <c r="AC24" s="368">
        <v>0</v>
      </c>
      <c r="AD24" s="368">
        <v>0</v>
      </c>
      <c r="AE24" s="368">
        <v>1100</v>
      </c>
      <c r="AF24" s="1185">
        <v>129</v>
      </c>
    </row>
    <row r="25" spans="1:32" s="17" customFormat="1" ht="15.75" customHeight="1">
      <c r="A25" s="1190" t="s">
        <v>1325</v>
      </c>
      <c r="B25" s="290">
        <v>33</v>
      </c>
      <c r="C25" s="368">
        <v>29</v>
      </c>
      <c r="D25" s="368">
        <v>0</v>
      </c>
      <c r="E25" s="368">
        <v>0</v>
      </c>
      <c r="F25" s="368">
        <v>0</v>
      </c>
      <c r="G25" s="368">
        <v>1</v>
      </c>
      <c r="H25" s="368">
        <v>3</v>
      </c>
      <c r="I25" s="290">
        <v>34</v>
      </c>
      <c r="J25" s="368">
        <v>8</v>
      </c>
      <c r="K25" s="368">
        <v>4</v>
      </c>
      <c r="L25" s="368">
        <v>22</v>
      </c>
      <c r="M25" s="368">
        <v>1367</v>
      </c>
      <c r="N25" s="368">
        <v>0</v>
      </c>
      <c r="O25" s="368">
        <v>0</v>
      </c>
      <c r="P25" s="368">
        <v>1</v>
      </c>
      <c r="Q25" s="368">
        <v>3</v>
      </c>
      <c r="R25" s="368">
        <v>8</v>
      </c>
      <c r="S25" s="368">
        <v>19</v>
      </c>
      <c r="T25" s="368">
        <v>4</v>
      </c>
      <c r="U25" s="368">
        <v>4</v>
      </c>
      <c r="V25" s="368">
        <v>11</v>
      </c>
      <c r="W25" s="368">
        <v>84</v>
      </c>
      <c r="X25" s="368">
        <v>86939</v>
      </c>
      <c r="Y25" s="368">
        <v>86876</v>
      </c>
      <c r="Z25" s="368">
        <v>34205</v>
      </c>
      <c r="AA25" s="368">
        <v>52671</v>
      </c>
      <c r="AB25" s="368">
        <v>0</v>
      </c>
      <c r="AC25" s="368">
        <v>0</v>
      </c>
      <c r="AD25" s="368">
        <v>0</v>
      </c>
      <c r="AE25" s="368">
        <v>60</v>
      </c>
      <c r="AF25" s="1185">
        <v>3</v>
      </c>
    </row>
    <row r="26" spans="1:32" s="17" customFormat="1" ht="15.75" customHeight="1">
      <c r="A26" s="46"/>
      <c r="B26" s="370"/>
      <c r="C26" s="370"/>
      <c r="D26" s="370"/>
      <c r="E26" s="370"/>
      <c r="F26" s="370"/>
      <c r="G26" s="370"/>
      <c r="H26" s="370"/>
      <c r="I26" s="370"/>
      <c r="J26" s="370"/>
      <c r="K26" s="370"/>
      <c r="L26" s="370"/>
      <c r="M26" s="370"/>
      <c r="N26" s="370"/>
      <c r="O26" s="370"/>
      <c r="P26" s="370"/>
      <c r="Q26" s="370"/>
      <c r="R26" s="370"/>
      <c r="S26" s="1191"/>
      <c r="T26" s="370"/>
      <c r="U26" s="370"/>
      <c r="V26" s="1191"/>
      <c r="W26" s="1191"/>
      <c r="X26" s="1191"/>
      <c r="Y26" s="1191"/>
      <c r="Z26" s="1191"/>
      <c r="AA26" s="1191"/>
      <c r="AB26" s="1191"/>
      <c r="AC26" s="1191"/>
      <c r="AD26" s="370"/>
      <c r="AE26" s="370"/>
      <c r="AF26" s="1192"/>
    </row>
    <row r="27" spans="1:32" s="17" customFormat="1" ht="15.75" customHeight="1">
      <c r="A27" s="17" t="s">
        <v>649</v>
      </c>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row>
    <row r="28" spans="2:32" s="17" customFormat="1" ht="15.75" customHeight="1">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row>
    <row r="29" spans="1:32" s="17" customFormat="1" ht="15.7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s="17" customFormat="1" ht="15.75"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row>
    <row r="31" spans="1:14" s="17" customFormat="1" ht="15.75" customHeight="1">
      <c r="A31" s="20"/>
      <c r="B31" s="20"/>
      <c r="C31" s="20"/>
      <c r="D31" s="20"/>
      <c r="E31" s="20"/>
      <c r="F31" s="20"/>
      <c r="G31" s="20"/>
      <c r="H31" s="20"/>
      <c r="I31" s="20"/>
      <c r="J31" s="20"/>
      <c r="K31" s="20"/>
      <c r="L31" s="20"/>
      <c r="M31" s="20"/>
      <c r="N31" s="20"/>
    </row>
    <row r="32" spans="1:14" s="17" customFormat="1" ht="15.75" customHeight="1">
      <c r="A32" s="20"/>
      <c r="B32" s="20"/>
      <c r="C32" s="20"/>
      <c r="D32" s="20"/>
      <c r="E32" s="20"/>
      <c r="F32" s="20"/>
      <c r="G32" s="20"/>
      <c r="H32" s="20"/>
      <c r="I32" s="20"/>
      <c r="J32" s="20"/>
      <c r="K32" s="20"/>
      <c r="L32" s="20"/>
      <c r="M32" s="20"/>
      <c r="N32" s="20"/>
    </row>
    <row r="33" spans="1:32" ht="15.75" customHeight="1">
      <c r="A33" s="20"/>
      <c r="B33" s="20"/>
      <c r="C33" s="20"/>
      <c r="D33" s="20"/>
      <c r="E33" s="20"/>
      <c r="F33" s="20"/>
      <c r="G33" s="20"/>
      <c r="H33" s="20"/>
      <c r="I33" s="20"/>
      <c r="J33" s="20"/>
      <c r="K33" s="20"/>
      <c r="L33" s="20"/>
      <c r="M33" s="20"/>
      <c r="N33" s="20"/>
      <c r="O33" s="17"/>
      <c r="P33" s="17"/>
      <c r="Q33" s="17"/>
      <c r="R33" s="17"/>
      <c r="S33" s="17"/>
      <c r="T33" s="17"/>
      <c r="U33" s="17"/>
      <c r="V33" s="17"/>
      <c r="W33" s="17"/>
      <c r="X33" s="17"/>
      <c r="Y33" s="17"/>
      <c r="Z33" s="17"/>
      <c r="AA33" s="17"/>
      <c r="AB33" s="17"/>
      <c r="AC33" s="17"/>
      <c r="AD33" s="17"/>
      <c r="AE33" s="17"/>
      <c r="AF33" s="17"/>
    </row>
    <row r="34" spans="1:32" ht="11.25">
      <c r="A34" s="126"/>
      <c r="B34" s="126"/>
      <c r="C34" s="126"/>
      <c r="D34" s="126"/>
      <c r="E34" s="126"/>
      <c r="F34" s="126"/>
      <c r="G34" s="126"/>
      <c r="H34" s="126"/>
      <c r="I34" s="126"/>
      <c r="J34" s="126"/>
      <c r="K34" s="126"/>
      <c r="L34" s="126"/>
      <c r="M34" s="126"/>
      <c r="N34" s="126"/>
      <c r="O34" s="147"/>
      <c r="P34" s="147"/>
      <c r="Q34" s="147"/>
      <c r="R34" s="147"/>
      <c r="S34" s="147"/>
      <c r="T34" s="147"/>
      <c r="U34" s="147"/>
      <c r="V34" s="147"/>
      <c r="W34" s="147"/>
      <c r="X34" s="147"/>
      <c r="Y34" s="147"/>
      <c r="Z34" s="147"/>
      <c r="AA34" s="147"/>
      <c r="AB34" s="147"/>
      <c r="AC34" s="147"/>
      <c r="AD34" s="147"/>
      <c r="AE34" s="147"/>
      <c r="AF34" s="147"/>
    </row>
    <row r="35" spans="1:32" ht="12">
      <c r="A35" s="20"/>
      <c r="B35" s="20"/>
      <c r="C35" s="20"/>
      <c r="D35" s="20"/>
      <c r="E35" s="20"/>
      <c r="F35" s="20"/>
      <c r="G35" s="20"/>
      <c r="H35" s="20"/>
      <c r="I35" s="20"/>
      <c r="J35" s="20"/>
      <c r="K35" s="20"/>
      <c r="L35" s="20"/>
      <c r="M35" s="20"/>
      <c r="N35" s="20"/>
      <c r="O35" s="17"/>
      <c r="P35" s="17"/>
      <c r="Q35" s="17"/>
      <c r="R35" s="17"/>
      <c r="S35" s="17"/>
      <c r="T35" s="17"/>
      <c r="U35" s="17"/>
      <c r="V35" s="17"/>
      <c r="W35" s="17"/>
      <c r="X35" s="17"/>
      <c r="Y35" s="17"/>
      <c r="Z35" s="17"/>
      <c r="AA35" s="17"/>
      <c r="AB35" s="17"/>
      <c r="AC35" s="17"/>
      <c r="AD35" s="17"/>
      <c r="AE35" s="17"/>
      <c r="AF35" s="17"/>
    </row>
    <row r="36" spans="1:32" ht="12">
      <c r="A36" s="20"/>
      <c r="B36" s="20"/>
      <c r="C36" s="20"/>
      <c r="D36" s="20"/>
      <c r="E36" s="20"/>
      <c r="F36" s="20"/>
      <c r="G36" s="20"/>
      <c r="H36" s="20"/>
      <c r="I36" s="20"/>
      <c r="J36" s="20"/>
      <c r="K36" s="20"/>
      <c r="L36" s="20"/>
      <c r="M36" s="20"/>
      <c r="N36" s="20"/>
      <c r="O36" s="17"/>
      <c r="P36" s="17"/>
      <c r="Q36" s="17"/>
      <c r="R36" s="17"/>
      <c r="S36" s="17"/>
      <c r="T36" s="17"/>
      <c r="U36" s="17"/>
      <c r="V36" s="17"/>
      <c r="W36" s="17"/>
      <c r="X36" s="17"/>
      <c r="Y36" s="17"/>
      <c r="Z36" s="17"/>
      <c r="AA36" s="17"/>
      <c r="AB36" s="17"/>
      <c r="AC36" s="17"/>
      <c r="AD36" s="17"/>
      <c r="AE36" s="17"/>
      <c r="AF36" s="17"/>
    </row>
    <row r="37" spans="1:32" ht="12">
      <c r="A37" s="20"/>
      <c r="B37" s="20"/>
      <c r="C37" s="20"/>
      <c r="D37" s="20"/>
      <c r="E37" s="20"/>
      <c r="F37" s="20"/>
      <c r="G37" s="20"/>
      <c r="H37" s="20"/>
      <c r="I37" s="20"/>
      <c r="J37" s="20"/>
      <c r="K37" s="20"/>
      <c r="L37" s="20"/>
      <c r="M37" s="20"/>
      <c r="N37" s="20"/>
      <c r="O37" s="17"/>
      <c r="P37" s="17"/>
      <c r="Q37" s="17"/>
      <c r="R37" s="17"/>
      <c r="S37" s="17"/>
      <c r="T37" s="17"/>
      <c r="U37" s="17"/>
      <c r="V37" s="17"/>
      <c r="W37" s="17"/>
      <c r="X37" s="17"/>
      <c r="Y37" s="17"/>
      <c r="Z37" s="17"/>
      <c r="AA37" s="17"/>
      <c r="AB37" s="17"/>
      <c r="AC37" s="17"/>
      <c r="AD37" s="17"/>
      <c r="AE37" s="17"/>
      <c r="AF37" s="17"/>
    </row>
    <row r="38" spans="1:32" ht="12">
      <c r="A38" s="20"/>
      <c r="B38" s="20"/>
      <c r="C38" s="20"/>
      <c r="D38" s="20"/>
      <c r="E38" s="20"/>
      <c r="F38" s="20"/>
      <c r="G38" s="20"/>
      <c r="H38" s="20"/>
      <c r="I38" s="20"/>
      <c r="J38" s="20"/>
      <c r="K38" s="20"/>
      <c r="L38" s="20"/>
      <c r="M38" s="20"/>
      <c r="N38" s="20"/>
      <c r="O38" s="17"/>
      <c r="P38" s="17"/>
      <c r="Q38" s="17"/>
      <c r="R38" s="17"/>
      <c r="S38" s="17"/>
      <c r="T38" s="17"/>
      <c r="U38" s="17"/>
      <c r="V38" s="17"/>
      <c r="W38" s="17"/>
      <c r="X38" s="17"/>
      <c r="Y38" s="17"/>
      <c r="Z38" s="17"/>
      <c r="AA38" s="17"/>
      <c r="AB38" s="17"/>
      <c r="AC38" s="17"/>
      <c r="AD38" s="17"/>
      <c r="AE38" s="17"/>
      <c r="AF38" s="17"/>
    </row>
    <row r="39" spans="1:32" ht="12">
      <c r="A39" s="20"/>
      <c r="B39" s="20"/>
      <c r="C39" s="20"/>
      <c r="D39" s="20"/>
      <c r="E39" s="20"/>
      <c r="F39" s="20"/>
      <c r="G39" s="20"/>
      <c r="H39" s="20"/>
      <c r="I39" s="20"/>
      <c r="J39" s="20"/>
      <c r="K39" s="20"/>
      <c r="L39" s="20"/>
      <c r="M39" s="20"/>
      <c r="N39" s="20"/>
      <c r="O39" s="17"/>
      <c r="P39" s="17"/>
      <c r="Q39" s="17"/>
      <c r="R39" s="17"/>
      <c r="S39" s="17"/>
      <c r="T39" s="17"/>
      <c r="U39" s="17"/>
      <c r="V39" s="17"/>
      <c r="W39" s="17"/>
      <c r="X39" s="17"/>
      <c r="Y39" s="17"/>
      <c r="Z39" s="17"/>
      <c r="AA39" s="17"/>
      <c r="AB39" s="17"/>
      <c r="AC39" s="17"/>
      <c r="AD39" s="17"/>
      <c r="AE39" s="17"/>
      <c r="AF39" s="17"/>
    </row>
    <row r="40" spans="1:32" ht="12">
      <c r="A40" s="20"/>
      <c r="B40" s="20"/>
      <c r="C40" s="20"/>
      <c r="D40" s="20"/>
      <c r="E40" s="20"/>
      <c r="F40" s="20"/>
      <c r="G40" s="20"/>
      <c r="H40" s="20"/>
      <c r="I40" s="20"/>
      <c r="J40" s="20"/>
      <c r="K40" s="20"/>
      <c r="L40" s="20"/>
      <c r="M40" s="20"/>
      <c r="N40" s="20"/>
      <c r="O40" s="17"/>
      <c r="P40" s="17"/>
      <c r="Q40" s="17"/>
      <c r="R40" s="17"/>
      <c r="S40" s="17"/>
      <c r="T40" s="17"/>
      <c r="U40" s="17"/>
      <c r="V40" s="17"/>
      <c r="W40" s="17"/>
      <c r="X40" s="17"/>
      <c r="Y40" s="17"/>
      <c r="Z40" s="17"/>
      <c r="AA40" s="17"/>
      <c r="AB40" s="17"/>
      <c r="AC40" s="17"/>
      <c r="AD40" s="17"/>
      <c r="AE40" s="17"/>
      <c r="AF40" s="17"/>
    </row>
    <row r="41" spans="1:32" ht="12">
      <c r="A41" s="20"/>
      <c r="B41" s="20"/>
      <c r="C41" s="20"/>
      <c r="D41" s="20"/>
      <c r="E41" s="20"/>
      <c r="F41" s="20"/>
      <c r="G41" s="20"/>
      <c r="H41" s="20"/>
      <c r="I41" s="20"/>
      <c r="J41" s="20"/>
      <c r="K41" s="20"/>
      <c r="L41" s="20"/>
      <c r="M41" s="20"/>
      <c r="N41" s="20"/>
      <c r="O41" s="17"/>
      <c r="P41" s="17"/>
      <c r="Q41" s="17"/>
      <c r="R41" s="17"/>
      <c r="S41" s="17"/>
      <c r="T41" s="17"/>
      <c r="U41" s="17"/>
      <c r="V41" s="17"/>
      <c r="W41" s="17"/>
      <c r="X41" s="17"/>
      <c r="Y41" s="17"/>
      <c r="Z41" s="17"/>
      <c r="AA41" s="17"/>
      <c r="AB41" s="17"/>
      <c r="AC41" s="17"/>
      <c r="AD41" s="17"/>
      <c r="AE41" s="17"/>
      <c r="AF41" s="17"/>
    </row>
    <row r="42" spans="1:32" ht="12">
      <c r="A42" s="20"/>
      <c r="B42" s="20"/>
      <c r="C42" s="20"/>
      <c r="D42" s="20"/>
      <c r="E42" s="20"/>
      <c r="F42" s="20"/>
      <c r="G42" s="20"/>
      <c r="H42" s="20"/>
      <c r="I42" s="20"/>
      <c r="J42" s="20"/>
      <c r="K42" s="20"/>
      <c r="L42" s="20"/>
      <c r="M42" s="20"/>
      <c r="N42" s="20"/>
      <c r="O42" s="17"/>
      <c r="P42" s="17"/>
      <c r="Q42" s="17"/>
      <c r="R42" s="17"/>
      <c r="S42" s="17"/>
      <c r="T42" s="17"/>
      <c r="U42" s="17"/>
      <c r="V42" s="17"/>
      <c r="W42" s="17"/>
      <c r="X42" s="17"/>
      <c r="Y42" s="17"/>
      <c r="Z42" s="17"/>
      <c r="AA42" s="17"/>
      <c r="AB42" s="17"/>
      <c r="AC42" s="17"/>
      <c r="AD42" s="17"/>
      <c r="AE42" s="17"/>
      <c r="AF42" s="17"/>
    </row>
    <row r="43" spans="1:32" ht="12">
      <c r="A43" s="20"/>
      <c r="B43" s="20"/>
      <c r="C43" s="20"/>
      <c r="D43" s="20"/>
      <c r="E43" s="20"/>
      <c r="F43" s="20"/>
      <c r="G43" s="20"/>
      <c r="H43" s="20"/>
      <c r="I43" s="20"/>
      <c r="J43" s="20"/>
      <c r="K43" s="20"/>
      <c r="L43" s="20"/>
      <c r="M43" s="20"/>
      <c r="N43" s="20"/>
      <c r="O43" s="17"/>
      <c r="P43" s="17"/>
      <c r="Q43" s="17"/>
      <c r="R43" s="17"/>
      <c r="S43" s="17"/>
      <c r="T43" s="17"/>
      <c r="U43" s="17"/>
      <c r="V43" s="17"/>
      <c r="W43" s="17"/>
      <c r="X43" s="17"/>
      <c r="Y43" s="17"/>
      <c r="Z43" s="17"/>
      <c r="AA43" s="17"/>
      <c r="AB43" s="17"/>
      <c r="AC43" s="17"/>
      <c r="AD43" s="17"/>
      <c r="AE43" s="17"/>
      <c r="AF43" s="17"/>
    </row>
    <row r="44" spans="1:32" ht="12">
      <c r="A44" s="20"/>
      <c r="B44" s="20"/>
      <c r="C44" s="20"/>
      <c r="D44" s="20"/>
      <c r="E44" s="20"/>
      <c r="F44" s="20"/>
      <c r="G44" s="20"/>
      <c r="H44" s="20"/>
      <c r="I44" s="20"/>
      <c r="J44" s="20"/>
      <c r="K44" s="20"/>
      <c r="L44" s="20"/>
      <c r="M44" s="20"/>
      <c r="N44" s="20"/>
      <c r="O44" s="17"/>
      <c r="P44" s="17"/>
      <c r="Q44" s="17"/>
      <c r="R44" s="17"/>
      <c r="S44" s="17"/>
      <c r="T44" s="17"/>
      <c r="U44" s="17"/>
      <c r="V44" s="17"/>
      <c r="W44" s="17"/>
      <c r="X44" s="17"/>
      <c r="Y44" s="17"/>
      <c r="Z44" s="17"/>
      <c r="AA44" s="17"/>
      <c r="AB44" s="17"/>
      <c r="AC44" s="17"/>
      <c r="AD44" s="17"/>
      <c r="AE44" s="17"/>
      <c r="AF44" s="17"/>
    </row>
    <row r="45" spans="1:32" ht="12">
      <c r="A45" s="20"/>
      <c r="B45" s="20"/>
      <c r="C45" s="20"/>
      <c r="D45" s="20"/>
      <c r="E45" s="20"/>
      <c r="F45" s="20"/>
      <c r="G45" s="20"/>
      <c r="H45" s="20"/>
      <c r="I45" s="20"/>
      <c r="J45" s="20"/>
      <c r="K45" s="20"/>
      <c r="L45" s="20"/>
      <c r="M45" s="20"/>
      <c r="N45" s="20"/>
      <c r="O45" s="17"/>
      <c r="P45" s="17"/>
      <c r="Q45" s="17"/>
      <c r="R45" s="17"/>
      <c r="S45" s="17"/>
      <c r="T45" s="17"/>
      <c r="U45" s="17"/>
      <c r="V45" s="17"/>
      <c r="W45" s="17"/>
      <c r="X45" s="17"/>
      <c r="Y45" s="17"/>
      <c r="Z45" s="17"/>
      <c r="AA45" s="17"/>
      <c r="AB45" s="17"/>
      <c r="AC45" s="17"/>
      <c r="AD45" s="17"/>
      <c r="AE45" s="17"/>
      <c r="AF45" s="17"/>
    </row>
    <row r="46" spans="1:32" ht="12">
      <c r="A46" s="20"/>
      <c r="B46" s="20"/>
      <c r="C46" s="20"/>
      <c r="D46" s="20"/>
      <c r="E46" s="20"/>
      <c r="F46" s="20"/>
      <c r="G46" s="20"/>
      <c r="H46" s="20"/>
      <c r="I46" s="20"/>
      <c r="J46" s="20"/>
      <c r="K46" s="20"/>
      <c r="L46" s="20"/>
      <c r="M46" s="20"/>
      <c r="N46" s="20"/>
      <c r="O46" s="17"/>
      <c r="P46" s="17"/>
      <c r="Q46" s="17"/>
      <c r="R46" s="17"/>
      <c r="S46" s="17"/>
      <c r="T46" s="17"/>
      <c r="U46" s="17"/>
      <c r="V46" s="17"/>
      <c r="W46" s="17"/>
      <c r="X46" s="17"/>
      <c r="Y46" s="17"/>
      <c r="Z46" s="17"/>
      <c r="AA46" s="17"/>
      <c r="AB46" s="17"/>
      <c r="AC46" s="17"/>
      <c r="AD46" s="17"/>
      <c r="AE46" s="17"/>
      <c r="AF46" s="17"/>
    </row>
    <row r="47" spans="1:32" ht="12">
      <c r="A47" s="20"/>
      <c r="B47" s="20"/>
      <c r="C47" s="20"/>
      <c r="D47" s="20"/>
      <c r="E47" s="20"/>
      <c r="F47" s="20"/>
      <c r="G47" s="20"/>
      <c r="H47" s="20"/>
      <c r="I47" s="20"/>
      <c r="J47" s="20"/>
      <c r="K47" s="20"/>
      <c r="L47" s="20"/>
      <c r="M47" s="20"/>
      <c r="N47" s="20"/>
      <c r="O47" s="17"/>
      <c r="P47" s="17"/>
      <c r="Q47" s="17"/>
      <c r="R47" s="17"/>
      <c r="S47" s="17"/>
      <c r="T47" s="17"/>
      <c r="U47" s="17"/>
      <c r="V47" s="17"/>
      <c r="W47" s="17"/>
      <c r="X47" s="17"/>
      <c r="Y47" s="17"/>
      <c r="Z47" s="17"/>
      <c r="AA47" s="17"/>
      <c r="AB47" s="17"/>
      <c r="AC47" s="17"/>
      <c r="AD47" s="17"/>
      <c r="AE47" s="17"/>
      <c r="AF47" s="17"/>
    </row>
    <row r="48" spans="1:32" ht="12">
      <c r="A48" s="20"/>
      <c r="B48" s="20"/>
      <c r="C48" s="20"/>
      <c r="D48" s="20"/>
      <c r="E48" s="20"/>
      <c r="F48" s="20"/>
      <c r="G48" s="20"/>
      <c r="H48" s="20"/>
      <c r="I48" s="20"/>
      <c r="J48" s="20"/>
      <c r="K48" s="20"/>
      <c r="L48" s="20"/>
      <c r="M48" s="20"/>
      <c r="N48" s="20"/>
      <c r="O48" s="17"/>
      <c r="P48" s="17"/>
      <c r="Q48" s="17"/>
      <c r="R48" s="17"/>
      <c r="S48" s="17"/>
      <c r="T48" s="17"/>
      <c r="U48" s="17"/>
      <c r="V48" s="17"/>
      <c r="W48" s="17"/>
      <c r="X48" s="17"/>
      <c r="Y48" s="17"/>
      <c r="Z48" s="17"/>
      <c r="AA48" s="17"/>
      <c r="AB48" s="17"/>
      <c r="AC48" s="17"/>
      <c r="AD48" s="17"/>
      <c r="AE48" s="17"/>
      <c r="AF48" s="17"/>
    </row>
    <row r="49" spans="1:32" ht="12">
      <c r="A49" s="20"/>
      <c r="B49" s="20"/>
      <c r="C49" s="20"/>
      <c r="D49" s="20"/>
      <c r="E49" s="20"/>
      <c r="F49" s="20"/>
      <c r="G49" s="20"/>
      <c r="H49" s="20"/>
      <c r="I49" s="20"/>
      <c r="J49" s="20"/>
      <c r="K49" s="20"/>
      <c r="L49" s="20"/>
      <c r="M49" s="20"/>
      <c r="N49" s="20"/>
      <c r="O49" s="17"/>
      <c r="P49" s="17"/>
      <c r="Q49" s="17"/>
      <c r="R49" s="17"/>
      <c r="S49" s="17"/>
      <c r="T49" s="17"/>
      <c r="U49" s="17"/>
      <c r="V49" s="17"/>
      <c r="W49" s="17"/>
      <c r="X49" s="17"/>
      <c r="Y49" s="17"/>
      <c r="Z49" s="17"/>
      <c r="AA49" s="17"/>
      <c r="AB49" s="17"/>
      <c r="AC49" s="17"/>
      <c r="AD49" s="17"/>
      <c r="AE49" s="17"/>
      <c r="AF49" s="17"/>
    </row>
    <row r="50" ht="11.25">
      <c r="A50" s="1171" t="s">
        <v>1326</v>
      </c>
    </row>
  </sheetData>
  <mergeCells count="38">
    <mergeCell ref="L5:L6"/>
    <mergeCell ref="M5:M6"/>
    <mergeCell ref="N5:N6"/>
    <mergeCell ref="Q5:Q6"/>
    <mergeCell ref="H5:H6"/>
    <mergeCell ref="I5:I6"/>
    <mergeCell ref="J5:J6"/>
    <mergeCell ref="K5:K6"/>
    <mergeCell ref="W4:W6"/>
    <mergeCell ref="P4:P6"/>
    <mergeCell ref="O4:O6"/>
    <mergeCell ref="Q4:R4"/>
    <mergeCell ref="S4:V4"/>
    <mergeCell ref="R5:R6"/>
    <mergeCell ref="S5:S6"/>
    <mergeCell ref="T5:T6"/>
    <mergeCell ref="U5:U6"/>
    <mergeCell ref="V5:V6"/>
    <mergeCell ref="A4:A6"/>
    <mergeCell ref="B4:H4"/>
    <mergeCell ref="I4:L4"/>
    <mergeCell ref="M4:N4"/>
    <mergeCell ref="B5:B6"/>
    <mergeCell ref="C5:C6"/>
    <mergeCell ref="D5:D6"/>
    <mergeCell ref="E5:E6"/>
    <mergeCell ref="F5:F6"/>
    <mergeCell ref="G5:G6"/>
    <mergeCell ref="Y5:AA5"/>
    <mergeCell ref="AC2:AC3"/>
    <mergeCell ref="X4:AF4"/>
    <mergeCell ref="AD3:AF3"/>
    <mergeCell ref="X5:X6"/>
    <mergeCell ref="AB5:AB6"/>
    <mergeCell ref="AC5:AC6"/>
    <mergeCell ref="AD5:AD6"/>
    <mergeCell ref="AE5:AE6"/>
    <mergeCell ref="AF5:AF6"/>
  </mergeCells>
  <printOptions/>
  <pageMargins left="0.75" right="0.75" top="1" bottom="1" header="0.512" footer="0.512"/>
  <pageSetup orientation="portrait" paperSize="9"/>
</worksheet>
</file>

<file path=xl/worksheets/sheet37.xml><?xml version="1.0" encoding="utf-8"?>
<worksheet xmlns="http://schemas.openxmlformats.org/spreadsheetml/2006/main" xmlns:r="http://schemas.openxmlformats.org/officeDocument/2006/relationships">
  <dimension ref="A2:K42"/>
  <sheetViews>
    <sheetView workbookViewId="0" topLeftCell="A1">
      <selection activeCell="A1" sqref="A1"/>
    </sheetView>
  </sheetViews>
  <sheetFormatPr defaultColWidth="9.00390625" defaultRowHeight="13.5"/>
  <cols>
    <col min="1" max="1" width="2.625" style="17" customWidth="1"/>
    <col min="2" max="2" width="13.625" style="17" customWidth="1"/>
    <col min="3" max="11" width="9.625" style="17" customWidth="1"/>
    <col min="12" max="16384" width="9.00390625" style="17" customWidth="1"/>
  </cols>
  <sheetData>
    <row r="2" ht="14.25">
      <c r="B2" s="1193" t="s">
        <v>675</v>
      </c>
    </row>
    <row r="3" spans="2:11" ht="12.75" thickBot="1">
      <c r="B3" s="20" t="s">
        <v>668</v>
      </c>
      <c r="C3" s="20"/>
      <c r="D3" s="20"/>
      <c r="E3" s="20"/>
      <c r="F3" s="20"/>
      <c r="G3" s="20"/>
      <c r="H3" s="20"/>
      <c r="I3" s="20"/>
      <c r="J3" s="45"/>
      <c r="K3" s="19"/>
    </row>
    <row r="4" spans="1:11" ht="12" customHeight="1" thickTop="1">
      <c r="A4" s="34"/>
      <c r="B4" s="1274" t="s">
        <v>669</v>
      </c>
      <c r="C4" s="1061" t="s">
        <v>651</v>
      </c>
      <c r="D4" s="1062"/>
      <c r="E4" s="1063"/>
      <c r="F4" s="1061" t="s">
        <v>652</v>
      </c>
      <c r="G4" s="1062"/>
      <c r="H4" s="1063"/>
      <c r="I4" s="1061" t="s">
        <v>670</v>
      </c>
      <c r="J4" s="1062"/>
      <c r="K4" s="1063"/>
    </row>
    <row r="5" spans="1:11" ht="24" customHeight="1">
      <c r="A5" s="34"/>
      <c r="B5" s="1710"/>
      <c r="C5" s="1194" t="s">
        <v>671</v>
      </c>
      <c r="D5" s="1165">
        <v>55</v>
      </c>
      <c r="E5" s="644" t="s">
        <v>672</v>
      </c>
      <c r="F5" s="1165">
        <v>56</v>
      </c>
      <c r="G5" s="1194">
        <v>55</v>
      </c>
      <c r="H5" s="46" t="s">
        <v>672</v>
      </c>
      <c r="I5" s="1194">
        <v>56</v>
      </c>
      <c r="J5" s="1165">
        <v>55</v>
      </c>
      <c r="K5" s="1195" t="s">
        <v>672</v>
      </c>
    </row>
    <row r="6" spans="1:11" ht="7.5" customHeight="1">
      <c r="A6" s="34"/>
      <c r="B6" s="34"/>
      <c r="C6" s="28"/>
      <c r="D6" s="28"/>
      <c r="E6" s="28"/>
      <c r="F6" s="28"/>
      <c r="G6" s="28"/>
      <c r="H6" s="28"/>
      <c r="I6" s="28"/>
      <c r="J6" s="28"/>
      <c r="K6" s="29"/>
    </row>
    <row r="7" spans="1:11" s="147" customFormat="1" ht="12" customHeight="1">
      <c r="A7" s="634"/>
      <c r="B7" s="1196" t="s">
        <v>1367</v>
      </c>
      <c r="C7" s="296">
        <f aca="true" t="shared" si="0" ref="C7:K7">SUM(C9:C12)</f>
        <v>3997</v>
      </c>
      <c r="D7" s="296">
        <f t="shared" si="0"/>
        <v>3844</v>
      </c>
      <c r="E7" s="127">
        <f t="shared" si="0"/>
        <v>153</v>
      </c>
      <c r="F7" s="296">
        <f t="shared" si="0"/>
        <v>86</v>
      </c>
      <c r="G7" s="296">
        <f t="shared" si="0"/>
        <v>94</v>
      </c>
      <c r="H7" s="127">
        <f t="shared" si="0"/>
        <v>-8</v>
      </c>
      <c r="I7" s="296">
        <f t="shared" si="0"/>
        <v>4840</v>
      </c>
      <c r="J7" s="296">
        <f t="shared" si="0"/>
        <v>4507</v>
      </c>
      <c r="K7" s="1197">
        <f t="shared" si="0"/>
        <v>783</v>
      </c>
    </row>
    <row r="8" spans="1:11" s="1171" customFormat="1" ht="7.5" customHeight="1">
      <c r="A8" s="1198"/>
      <c r="B8" s="640"/>
      <c r="C8" s="1199"/>
      <c r="D8" s="1199"/>
      <c r="E8" s="1200"/>
      <c r="F8" s="1199"/>
      <c r="G8" s="1199"/>
      <c r="H8" s="1200"/>
      <c r="I8" s="1199"/>
      <c r="J8" s="1199"/>
      <c r="K8" s="1201"/>
    </row>
    <row r="9" spans="1:11" s="147" customFormat="1" ht="12" customHeight="1">
      <c r="A9" s="634"/>
      <c r="B9" s="1196" t="s">
        <v>1374</v>
      </c>
      <c r="C9" s="296">
        <f>SUM(C14+C19+C20+C23)</f>
        <v>1480</v>
      </c>
      <c r="D9" s="296">
        <f>SUM(D14+D19+D20+D23)</f>
        <v>1428</v>
      </c>
      <c r="E9" s="127">
        <f>C9-D9</f>
        <v>52</v>
      </c>
      <c r="F9" s="296">
        <f>SUM(F14+F19+F20+F23)</f>
        <v>27</v>
      </c>
      <c r="G9" s="296">
        <f>SUM(G14+G19+G20+G23)</f>
        <v>32</v>
      </c>
      <c r="H9" s="127">
        <f>F9-G9</f>
        <v>-5</v>
      </c>
      <c r="I9" s="296">
        <f>SUM(I14+I19+I20+I23)</f>
        <v>1746</v>
      </c>
      <c r="J9" s="296">
        <f>SUM(J14+J19+J20+J23)</f>
        <v>1676</v>
      </c>
      <c r="K9" s="1197">
        <v>251</v>
      </c>
    </row>
    <row r="10" spans="1:11" s="147" customFormat="1" ht="12" customHeight="1">
      <c r="A10" s="634"/>
      <c r="B10" s="1196" t="s">
        <v>653</v>
      </c>
      <c r="C10" s="296">
        <f>SUM(C18+C21+C24)</f>
        <v>599</v>
      </c>
      <c r="D10" s="296">
        <f>SUM(D18+D21+D24)</f>
        <v>543</v>
      </c>
      <c r="E10" s="127">
        <f>C10-D10</f>
        <v>56</v>
      </c>
      <c r="F10" s="296">
        <f>SUM(F18+F21+F24)</f>
        <v>17</v>
      </c>
      <c r="G10" s="296">
        <f>SUM(G18+G21+G24)</f>
        <v>25</v>
      </c>
      <c r="H10" s="127">
        <f>F10-G10</f>
        <v>-8</v>
      </c>
      <c r="I10" s="296">
        <f>SUM(I18+I21+I24)</f>
        <v>763</v>
      </c>
      <c r="J10" s="296">
        <f>SUM(J18+J21+J24)</f>
        <v>678</v>
      </c>
      <c r="K10" s="1197">
        <v>202</v>
      </c>
    </row>
    <row r="11" spans="1:11" s="147" customFormat="1" ht="12" customHeight="1">
      <c r="A11" s="634"/>
      <c r="B11" s="1196" t="s">
        <v>1378</v>
      </c>
      <c r="C11" s="296">
        <f>SUM(C15+C22+C25+C26)</f>
        <v>894</v>
      </c>
      <c r="D11" s="296">
        <f>SUM(D15+D22+D25+D26)</f>
        <v>899</v>
      </c>
      <c r="E11" s="127">
        <v>125</v>
      </c>
      <c r="F11" s="296">
        <f>SUM(F15+F22+F25+F26)</f>
        <v>24</v>
      </c>
      <c r="G11" s="296">
        <f>SUM(G15+G22+G25+G26)</f>
        <v>20</v>
      </c>
      <c r="H11" s="127">
        <v>-2</v>
      </c>
      <c r="I11" s="296">
        <v>1229</v>
      </c>
      <c r="J11" s="296">
        <f>SUM(J15+J22+J25+J26)</f>
        <v>1066</v>
      </c>
      <c r="K11" s="1197">
        <v>224</v>
      </c>
    </row>
    <row r="12" spans="1:11" s="147" customFormat="1" ht="12" customHeight="1">
      <c r="A12" s="634"/>
      <c r="B12" s="1196" t="s">
        <v>1380</v>
      </c>
      <c r="C12" s="296">
        <f>SUM(C16+C17+C27+C28)</f>
        <v>1024</v>
      </c>
      <c r="D12" s="296">
        <f>SUM(D16+D17+D27+D28)</f>
        <v>974</v>
      </c>
      <c r="E12" s="127">
        <v>-80</v>
      </c>
      <c r="F12" s="296">
        <f>SUM(F16+F17+F27+F28)</f>
        <v>18</v>
      </c>
      <c r="G12" s="296">
        <f>SUM(G16+G17+G27+G28)</f>
        <v>17</v>
      </c>
      <c r="H12" s="127">
        <v>7</v>
      </c>
      <c r="I12" s="296">
        <v>1102</v>
      </c>
      <c r="J12" s="296">
        <f>SUM(J16+J17+J27+J28)</f>
        <v>1087</v>
      </c>
      <c r="K12" s="1197">
        <v>106</v>
      </c>
    </row>
    <row r="13" spans="1:11" ht="7.5" customHeight="1">
      <c r="A13" s="34"/>
      <c r="B13" s="1202"/>
      <c r="C13" s="1203"/>
      <c r="D13" s="1203"/>
      <c r="E13" s="1204"/>
      <c r="F13" s="1203"/>
      <c r="G13" s="1203"/>
      <c r="H13" s="1204"/>
      <c r="I13" s="1203"/>
      <c r="J13" s="1203"/>
      <c r="K13" s="1205"/>
    </row>
    <row r="14" spans="1:11" ht="12" customHeight="1">
      <c r="A14" s="34"/>
      <c r="B14" s="626" t="s">
        <v>654</v>
      </c>
      <c r="C14" s="289">
        <v>920</v>
      </c>
      <c r="D14" s="290">
        <v>853</v>
      </c>
      <c r="E14" s="1206">
        <f aca="true" t="shared" si="1" ref="E14:E28">C14-D14</f>
        <v>67</v>
      </c>
      <c r="F14" s="290">
        <v>18</v>
      </c>
      <c r="G14" s="290">
        <v>16</v>
      </c>
      <c r="H14" s="1206">
        <f>F14-G14</f>
        <v>2</v>
      </c>
      <c r="I14" s="290">
        <v>1054</v>
      </c>
      <c r="J14" s="290">
        <v>984</v>
      </c>
      <c r="K14" s="1207">
        <v>180</v>
      </c>
    </row>
    <row r="15" spans="1:11" ht="12" customHeight="1">
      <c r="A15" s="34"/>
      <c r="B15" s="626" t="s">
        <v>655</v>
      </c>
      <c r="C15" s="289">
        <v>472</v>
      </c>
      <c r="D15" s="290">
        <v>467</v>
      </c>
      <c r="E15" s="1206">
        <f t="shared" si="1"/>
        <v>5</v>
      </c>
      <c r="F15" s="290">
        <v>6</v>
      </c>
      <c r="G15" s="290">
        <v>8</v>
      </c>
      <c r="H15" s="1206">
        <f>F15-G15</f>
        <v>-2</v>
      </c>
      <c r="I15" s="290">
        <v>569</v>
      </c>
      <c r="J15" s="290">
        <v>538</v>
      </c>
      <c r="K15" s="1207">
        <v>31</v>
      </c>
    </row>
    <row r="16" spans="1:11" ht="12" customHeight="1">
      <c r="A16" s="34"/>
      <c r="B16" s="626" t="s">
        <v>656</v>
      </c>
      <c r="C16" s="289">
        <v>464</v>
      </c>
      <c r="D16" s="290">
        <v>446</v>
      </c>
      <c r="E16" s="1206">
        <f t="shared" si="1"/>
        <v>18</v>
      </c>
      <c r="F16" s="290">
        <v>8</v>
      </c>
      <c r="G16" s="290">
        <v>8</v>
      </c>
      <c r="H16" s="1208" t="s">
        <v>673</v>
      </c>
      <c r="I16" s="290">
        <v>551</v>
      </c>
      <c r="J16" s="290">
        <v>487</v>
      </c>
      <c r="K16" s="1207">
        <v>140</v>
      </c>
    </row>
    <row r="17" spans="1:11" ht="12" customHeight="1">
      <c r="A17" s="34"/>
      <c r="B17" s="626" t="s">
        <v>657</v>
      </c>
      <c r="C17" s="289">
        <v>470</v>
      </c>
      <c r="D17" s="290">
        <v>436</v>
      </c>
      <c r="E17" s="1206">
        <f t="shared" si="1"/>
        <v>34</v>
      </c>
      <c r="F17" s="290">
        <v>8</v>
      </c>
      <c r="G17" s="290">
        <v>6</v>
      </c>
      <c r="H17" s="1206">
        <f>F17-G17</f>
        <v>2</v>
      </c>
      <c r="I17" s="290">
        <v>571</v>
      </c>
      <c r="J17" s="290">
        <v>495</v>
      </c>
      <c r="K17" s="1207">
        <v>78</v>
      </c>
    </row>
    <row r="18" spans="1:11" ht="12" customHeight="1">
      <c r="A18" s="34"/>
      <c r="B18" s="626" t="s">
        <v>658</v>
      </c>
      <c r="C18" s="289">
        <v>249</v>
      </c>
      <c r="D18" s="290">
        <v>203</v>
      </c>
      <c r="E18" s="1206">
        <f t="shared" si="1"/>
        <v>46</v>
      </c>
      <c r="F18" s="290">
        <v>11</v>
      </c>
      <c r="G18" s="290">
        <v>12</v>
      </c>
      <c r="H18" s="1206">
        <f>F18-G18</f>
        <v>-1</v>
      </c>
      <c r="I18" s="290">
        <v>323</v>
      </c>
      <c r="J18" s="290">
        <v>246</v>
      </c>
      <c r="K18" s="1207">
        <v>101</v>
      </c>
    </row>
    <row r="19" spans="1:11" ht="12" customHeight="1">
      <c r="A19" s="34"/>
      <c r="B19" s="626" t="s">
        <v>659</v>
      </c>
      <c r="C19" s="289">
        <v>245</v>
      </c>
      <c r="D19" s="290">
        <v>242</v>
      </c>
      <c r="E19" s="1206">
        <f t="shared" si="1"/>
        <v>3</v>
      </c>
      <c r="F19" s="290">
        <v>2</v>
      </c>
      <c r="G19" s="290">
        <v>13</v>
      </c>
      <c r="H19" s="1206">
        <f>F19-G19</f>
        <v>-11</v>
      </c>
      <c r="I19" s="290">
        <v>278</v>
      </c>
      <c r="J19" s="290">
        <v>283</v>
      </c>
      <c r="K19" s="1207">
        <v>4</v>
      </c>
    </row>
    <row r="20" spans="1:11" ht="12" customHeight="1">
      <c r="A20" s="34"/>
      <c r="B20" s="626" t="s">
        <v>660</v>
      </c>
      <c r="C20" s="289">
        <v>115</v>
      </c>
      <c r="D20" s="290">
        <v>111</v>
      </c>
      <c r="E20" s="1206">
        <f t="shared" si="1"/>
        <v>4</v>
      </c>
      <c r="F20" s="290">
        <v>1</v>
      </c>
      <c r="G20" s="290">
        <v>0</v>
      </c>
      <c r="H20" s="1206">
        <f>F20-G20</f>
        <v>1</v>
      </c>
      <c r="I20" s="290">
        <v>160</v>
      </c>
      <c r="J20" s="290">
        <v>134</v>
      </c>
      <c r="K20" s="1207">
        <v>22</v>
      </c>
    </row>
    <row r="21" spans="1:11" ht="12" customHeight="1">
      <c r="A21" s="34"/>
      <c r="B21" s="626" t="s">
        <v>1189</v>
      </c>
      <c r="C21" s="289">
        <v>239</v>
      </c>
      <c r="D21" s="290">
        <v>248</v>
      </c>
      <c r="E21" s="1206">
        <f t="shared" si="1"/>
        <v>-9</v>
      </c>
      <c r="F21" s="290">
        <v>4</v>
      </c>
      <c r="G21" s="290">
        <v>11</v>
      </c>
      <c r="H21" s="1206">
        <f>F21-G21</f>
        <v>-7</v>
      </c>
      <c r="I21" s="290">
        <v>295</v>
      </c>
      <c r="J21" s="290">
        <v>320</v>
      </c>
      <c r="K21" s="1207">
        <v>56</v>
      </c>
    </row>
    <row r="22" spans="1:11" ht="12" customHeight="1">
      <c r="A22" s="34"/>
      <c r="B22" s="626" t="s">
        <v>661</v>
      </c>
      <c r="C22" s="289">
        <v>158</v>
      </c>
      <c r="D22" s="290">
        <v>169</v>
      </c>
      <c r="E22" s="1206">
        <f t="shared" si="1"/>
        <v>-11</v>
      </c>
      <c r="F22" s="290">
        <v>5</v>
      </c>
      <c r="G22" s="290">
        <v>5</v>
      </c>
      <c r="H22" s="1208" t="s">
        <v>673</v>
      </c>
      <c r="I22" s="290">
        <v>191</v>
      </c>
      <c r="J22" s="290">
        <v>187</v>
      </c>
      <c r="K22" s="1207">
        <v>25</v>
      </c>
    </row>
    <row r="23" spans="1:11" ht="12" customHeight="1">
      <c r="A23" s="34"/>
      <c r="B23" s="626" t="s">
        <v>662</v>
      </c>
      <c r="C23" s="289">
        <v>200</v>
      </c>
      <c r="D23" s="290">
        <v>222</v>
      </c>
      <c r="E23" s="1206">
        <f t="shared" si="1"/>
        <v>-22</v>
      </c>
      <c r="F23" s="290">
        <v>6</v>
      </c>
      <c r="G23" s="290">
        <v>3</v>
      </c>
      <c r="H23" s="1206">
        <f>F23-G23</f>
        <v>3</v>
      </c>
      <c r="I23" s="290">
        <v>254</v>
      </c>
      <c r="J23" s="290">
        <v>275</v>
      </c>
      <c r="K23" s="1207">
        <v>45</v>
      </c>
    </row>
    <row r="24" spans="1:11" ht="12" customHeight="1">
      <c r="A24" s="34"/>
      <c r="B24" s="626" t="s">
        <v>663</v>
      </c>
      <c r="C24" s="289">
        <v>111</v>
      </c>
      <c r="D24" s="290">
        <v>92</v>
      </c>
      <c r="E24" s="1206">
        <f t="shared" si="1"/>
        <v>19</v>
      </c>
      <c r="F24" s="290">
        <v>2</v>
      </c>
      <c r="G24" s="290">
        <v>2</v>
      </c>
      <c r="H24" s="1208" t="s">
        <v>673</v>
      </c>
      <c r="I24" s="290">
        <v>145</v>
      </c>
      <c r="J24" s="290">
        <v>112</v>
      </c>
      <c r="K24" s="1207">
        <v>45</v>
      </c>
    </row>
    <row r="25" spans="1:11" ht="12" customHeight="1">
      <c r="A25" s="34"/>
      <c r="B25" s="626" t="s">
        <v>664</v>
      </c>
      <c r="C25" s="289">
        <v>227</v>
      </c>
      <c r="D25" s="290">
        <v>217</v>
      </c>
      <c r="E25" s="1206">
        <f t="shared" si="1"/>
        <v>10</v>
      </c>
      <c r="F25" s="290">
        <v>10</v>
      </c>
      <c r="G25" s="290">
        <v>3</v>
      </c>
      <c r="H25" s="1206">
        <f>F25-G25</f>
        <v>7</v>
      </c>
      <c r="I25" s="290">
        <v>295</v>
      </c>
      <c r="J25" s="290">
        <v>280</v>
      </c>
      <c r="K25" s="1207">
        <v>36</v>
      </c>
    </row>
    <row r="26" spans="1:11" ht="12" customHeight="1">
      <c r="A26" s="34"/>
      <c r="B26" s="626" t="s">
        <v>665</v>
      </c>
      <c r="C26" s="289">
        <v>37</v>
      </c>
      <c r="D26" s="290">
        <v>46</v>
      </c>
      <c r="E26" s="1206">
        <f t="shared" si="1"/>
        <v>-9</v>
      </c>
      <c r="F26" s="290">
        <v>3</v>
      </c>
      <c r="G26" s="290">
        <v>4</v>
      </c>
      <c r="H26" s="1206">
        <f>F26-G26</f>
        <v>-1</v>
      </c>
      <c r="I26" s="290">
        <v>47</v>
      </c>
      <c r="J26" s="290">
        <v>61</v>
      </c>
      <c r="K26" s="1207">
        <v>5</v>
      </c>
    </row>
    <row r="27" spans="1:11" ht="11.25" customHeight="1">
      <c r="A27" s="34"/>
      <c r="B27" s="626" t="s">
        <v>666</v>
      </c>
      <c r="C27" s="289">
        <v>54</v>
      </c>
      <c r="D27" s="290">
        <v>58</v>
      </c>
      <c r="E27" s="1206">
        <f t="shared" si="1"/>
        <v>-4</v>
      </c>
      <c r="F27" s="290">
        <v>1</v>
      </c>
      <c r="G27" s="290">
        <v>2</v>
      </c>
      <c r="H27" s="1206">
        <f>F27-G27</f>
        <v>-1</v>
      </c>
      <c r="I27" s="290">
        <v>65</v>
      </c>
      <c r="J27" s="290">
        <v>65</v>
      </c>
      <c r="K27" s="1207">
        <v>-6</v>
      </c>
    </row>
    <row r="28" spans="1:11" ht="11.25" customHeight="1">
      <c r="A28" s="34"/>
      <c r="B28" s="46" t="s">
        <v>667</v>
      </c>
      <c r="C28" s="1209">
        <v>36</v>
      </c>
      <c r="D28" s="1191">
        <v>34</v>
      </c>
      <c r="E28" s="1210">
        <f t="shared" si="1"/>
        <v>2</v>
      </c>
      <c r="F28" s="1191">
        <v>1</v>
      </c>
      <c r="G28" s="1191">
        <v>1</v>
      </c>
      <c r="H28" s="1211" t="s">
        <v>673</v>
      </c>
      <c r="I28" s="1191">
        <v>42</v>
      </c>
      <c r="J28" s="1191">
        <v>40</v>
      </c>
      <c r="K28" s="1212">
        <v>21</v>
      </c>
    </row>
    <row r="29" spans="2:11" ht="12">
      <c r="B29" s="17" t="s">
        <v>674</v>
      </c>
      <c r="C29" s="20"/>
      <c r="D29" s="20"/>
      <c r="E29" s="20"/>
      <c r="F29" s="20"/>
      <c r="G29" s="20"/>
      <c r="H29" s="20"/>
      <c r="I29" s="20"/>
      <c r="J29" s="20"/>
      <c r="K29" s="20"/>
    </row>
    <row r="30" spans="3:11" ht="12">
      <c r="C30" s="20"/>
      <c r="D30" s="20"/>
      <c r="E30" s="20"/>
      <c r="F30" s="20"/>
      <c r="G30" s="20"/>
      <c r="H30" s="20"/>
      <c r="I30" s="20"/>
      <c r="J30" s="20"/>
      <c r="K30" s="20"/>
    </row>
    <row r="31" spans="3:11" ht="12">
      <c r="C31" s="20"/>
      <c r="D31" s="20"/>
      <c r="E31" s="20"/>
      <c r="F31" s="20"/>
      <c r="G31" s="20"/>
      <c r="H31" s="20"/>
      <c r="I31" s="20"/>
      <c r="J31" s="20"/>
      <c r="K31" s="20"/>
    </row>
    <row r="32" spans="3:11" ht="12">
      <c r="C32" s="20"/>
      <c r="D32" s="20"/>
      <c r="E32" s="20"/>
      <c r="F32" s="20"/>
      <c r="G32" s="20"/>
      <c r="H32" s="20"/>
      <c r="I32" s="20"/>
      <c r="J32" s="20"/>
      <c r="K32" s="20"/>
    </row>
    <row r="33" spans="3:11" ht="12">
      <c r="C33" s="20"/>
      <c r="D33" s="20"/>
      <c r="E33" s="20"/>
      <c r="F33" s="20"/>
      <c r="G33" s="20"/>
      <c r="H33" s="20"/>
      <c r="I33" s="20"/>
      <c r="J33" s="20"/>
      <c r="K33" s="20"/>
    </row>
    <row r="34" spans="3:11" ht="12">
      <c r="C34" s="20"/>
      <c r="D34" s="20"/>
      <c r="E34" s="20"/>
      <c r="F34" s="20"/>
      <c r="G34" s="20"/>
      <c r="H34" s="20"/>
      <c r="I34" s="20"/>
      <c r="J34" s="20"/>
      <c r="K34" s="20"/>
    </row>
    <row r="35" spans="3:11" ht="12">
      <c r="C35" s="20"/>
      <c r="D35" s="20"/>
      <c r="E35" s="20"/>
      <c r="F35" s="20"/>
      <c r="G35" s="20"/>
      <c r="H35" s="20"/>
      <c r="I35" s="20"/>
      <c r="J35" s="20"/>
      <c r="K35" s="20"/>
    </row>
    <row r="36" spans="3:11" ht="12">
      <c r="C36" s="20"/>
      <c r="D36" s="20"/>
      <c r="E36" s="20"/>
      <c r="F36" s="20"/>
      <c r="G36" s="20"/>
      <c r="H36" s="20"/>
      <c r="I36" s="20"/>
      <c r="J36" s="20"/>
      <c r="K36" s="20"/>
    </row>
    <row r="37" spans="3:11" ht="12">
      <c r="C37" s="20"/>
      <c r="D37" s="20"/>
      <c r="E37" s="20"/>
      <c r="F37" s="20"/>
      <c r="G37" s="20"/>
      <c r="H37" s="20"/>
      <c r="I37" s="20"/>
      <c r="J37" s="20"/>
      <c r="K37" s="20"/>
    </row>
    <row r="38" spans="3:11" ht="12">
      <c r="C38" s="20"/>
      <c r="D38" s="20"/>
      <c r="E38" s="20"/>
      <c r="F38" s="20"/>
      <c r="G38" s="20"/>
      <c r="H38" s="20"/>
      <c r="I38" s="20"/>
      <c r="J38" s="20"/>
      <c r="K38" s="20"/>
    </row>
    <row r="39" spans="3:11" ht="12">
      <c r="C39" s="20"/>
      <c r="D39" s="20"/>
      <c r="E39" s="20"/>
      <c r="F39" s="20"/>
      <c r="G39" s="20"/>
      <c r="H39" s="20"/>
      <c r="I39" s="20"/>
      <c r="J39" s="20"/>
      <c r="K39" s="20"/>
    </row>
    <row r="40" spans="3:11" ht="12">
      <c r="C40" s="20"/>
      <c r="D40" s="20"/>
      <c r="E40" s="20"/>
      <c r="F40" s="20"/>
      <c r="G40" s="20"/>
      <c r="H40" s="20"/>
      <c r="I40" s="20"/>
      <c r="J40" s="20"/>
      <c r="K40" s="20"/>
    </row>
    <row r="41" spans="3:11" ht="12">
      <c r="C41" s="20"/>
      <c r="D41" s="20"/>
      <c r="E41" s="20"/>
      <c r="F41" s="20"/>
      <c r="G41" s="20"/>
      <c r="H41" s="20"/>
      <c r="I41" s="20"/>
      <c r="J41" s="20"/>
      <c r="K41" s="20"/>
    </row>
    <row r="42" spans="3:11" ht="12">
      <c r="C42" s="20"/>
      <c r="D42" s="20"/>
      <c r="E42" s="20"/>
      <c r="F42" s="20"/>
      <c r="G42" s="20"/>
      <c r="H42" s="20"/>
      <c r="I42" s="20"/>
      <c r="J42" s="20"/>
      <c r="K42" s="20"/>
    </row>
  </sheetData>
  <mergeCells count="1">
    <mergeCell ref="B4:B5"/>
  </mergeCells>
  <printOptions/>
  <pageMargins left="0.75" right="0.75" top="1" bottom="1" header="0.512" footer="0.512"/>
  <pageSetup orientation="portrait" paperSize="9"/>
</worksheet>
</file>

<file path=xl/worksheets/sheet38.xml><?xml version="1.0" encoding="utf-8"?>
<worksheet xmlns="http://schemas.openxmlformats.org/spreadsheetml/2006/main" xmlns:r="http://schemas.openxmlformats.org/officeDocument/2006/relationships">
  <dimension ref="A1:F488"/>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84.37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185</v>
      </c>
      <c r="B1" s="1"/>
      <c r="C1" s="1"/>
      <c r="D1" s="1"/>
      <c r="E1" s="1"/>
      <c r="F1" s="1"/>
    </row>
    <row r="2" spans="1:6" ht="12" customHeight="1">
      <c r="A2" s="1"/>
      <c r="B2" s="1"/>
      <c r="C2" s="1"/>
      <c r="D2" s="1"/>
      <c r="E2" s="1"/>
      <c r="F2" s="1"/>
    </row>
    <row r="3" spans="2:6" ht="12" customHeight="1">
      <c r="B3" s="1" t="s">
        <v>314</v>
      </c>
      <c r="C3" s="1"/>
      <c r="E3" s="1"/>
      <c r="F3" s="1"/>
    </row>
    <row r="4" spans="2:6" ht="12" customHeight="1">
      <c r="B4" s="3" t="s">
        <v>317</v>
      </c>
      <c r="C4" s="1" t="s">
        <v>321</v>
      </c>
      <c r="E4" s="1"/>
      <c r="F4" s="1"/>
    </row>
    <row r="5" spans="2:3" ht="26.25" customHeight="1">
      <c r="B5" s="3" t="s">
        <v>318</v>
      </c>
      <c r="C5" s="5" t="s">
        <v>247</v>
      </c>
    </row>
    <row r="6" spans="2:6" ht="12" customHeight="1">
      <c r="B6" s="3" t="s">
        <v>322</v>
      </c>
      <c r="C6" s="5" t="s">
        <v>465</v>
      </c>
      <c r="E6" s="1"/>
      <c r="F6" s="1"/>
    </row>
    <row r="7" spans="2:6" ht="12" customHeight="1">
      <c r="B7" s="3"/>
      <c r="C7" s="5" t="s">
        <v>340</v>
      </c>
      <c r="E7" s="1"/>
      <c r="F7" s="1"/>
    </row>
    <row r="8" spans="2:6" ht="12" customHeight="1">
      <c r="B8" s="3"/>
      <c r="C8" s="5" t="s">
        <v>341</v>
      </c>
      <c r="E8" s="1"/>
      <c r="F8" s="1"/>
    </row>
    <row r="9" spans="2:6" ht="12" customHeight="1">
      <c r="B9" s="3"/>
      <c r="C9" s="5" t="s">
        <v>342</v>
      </c>
      <c r="E9" s="1"/>
      <c r="F9" s="1"/>
    </row>
    <row r="10" spans="2:6" ht="12" customHeight="1">
      <c r="B10" s="3"/>
      <c r="C10" s="5" t="s">
        <v>343</v>
      </c>
      <c r="E10" s="1"/>
      <c r="F10" s="1"/>
    </row>
    <row r="11" spans="2:6" ht="12" customHeight="1">
      <c r="B11" s="3"/>
      <c r="C11" s="5" t="s">
        <v>344</v>
      </c>
      <c r="E11" s="1"/>
      <c r="F11" s="1"/>
    </row>
    <row r="12" spans="2:6" ht="12" customHeight="1">
      <c r="B12" s="3" t="s">
        <v>323</v>
      </c>
      <c r="C12" s="4" t="s">
        <v>186</v>
      </c>
      <c r="E12" s="1"/>
      <c r="F12" s="1"/>
    </row>
    <row r="13" spans="2:3" ht="12" customHeight="1">
      <c r="B13" s="3" t="s">
        <v>324</v>
      </c>
      <c r="C13" s="5" t="s">
        <v>345</v>
      </c>
    </row>
    <row r="14" spans="2:3" ht="12" customHeight="1">
      <c r="B14" s="3"/>
      <c r="C14" s="5" t="s">
        <v>347</v>
      </c>
    </row>
    <row r="15" spans="2:3" ht="12" customHeight="1">
      <c r="B15" s="3"/>
      <c r="C15" s="5" t="s">
        <v>346</v>
      </c>
    </row>
    <row r="16" spans="2:3" ht="11.25" customHeight="1">
      <c r="B16" s="3"/>
      <c r="C16" s="5" t="s">
        <v>348</v>
      </c>
    </row>
    <row r="17" spans="2:3" ht="24.75" customHeight="1">
      <c r="B17" s="3" t="s">
        <v>350</v>
      </c>
      <c r="C17" s="5" t="s">
        <v>349</v>
      </c>
    </row>
    <row r="18" spans="2:3" ht="24" customHeight="1">
      <c r="B18" s="3" t="s">
        <v>325</v>
      </c>
      <c r="C18" s="5" t="s">
        <v>351</v>
      </c>
    </row>
    <row r="19" spans="2:6" ht="24.75" customHeight="1">
      <c r="B19" s="3" t="s">
        <v>354</v>
      </c>
      <c r="C19" s="5" t="s">
        <v>353</v>
      </c>
      <c r="E19" s="1"/>
      <c r="F19" s="1"/>
    </row>
    <row r="20" spans="2:3" ht="12" customHeight="1">
      <c r="B20" s="1"/>
      <c r="C20" s="5"/>
    </row>
    <row r="21" spans="2:6" ht="12" customHeight="1">
      <c r="B21" s="1"/>
      <c r="C21" s="1" t="s">
        <v>187</v>
      </c>
      <c r="F21" s="1"/>
    </row>
    <row r="22" spans="2:6" ht="12">
      <c r="B22" s="1"/>
      <c r="C22" s="1" t="s">
        <v>248</v>
      </c>
      <c r="E22" s="1"/>
      <c r="F22" s="1"/>
    </row>
    <row r="23" spans="1:6" ht="12">
      <c r="A23" s="1"/>
      <c r="B23" s="1"/>
      <c r="C23" s="1"/>
      <c r="D23" s="1"/>
      <c r="E23" s="1"/>
      <c r="F23" s="1"/>
    </row>
    <row r="24" spans="1:4" ht="12">
      <c r="A24" s="1"/>
      <c r="B24" s="1"/>
      <c r="C24" s="1"/>
      <c r="D24" s="1"/>
    </row>
    <row r="25" spans="2:4" ht="12">
      <c r="B25" s="1" t="s">
        <v>315</v>
      </c>
      <c r="C25" s="1"/>
      <c r="D25" s="1"/>
    </row>
    <row r="26" ht="12">
      <c r="B26" s="2" t="s">
        <v>355</v>
      </c>
    </row>
    <row r="27" spans="2:3" ht="12">
      <c r="B27" s="2">
        <v>1</v>
      </c>
      <c r="C27" s="6" t="s">
        <v>316</v>
      </c>
    </row>
    <row r="28" spans="2:3" ht="12">
      <c r="B28" s="2">
        <v>2</v>
      </c>
      <c r="C28" s="6" t="s">
        <v>188</v>
      </c>
    </row>
    <row r="29" spans="2:3" ht="12">
      <c r="B29" s="2">
        <v>3</v>
      </c>
      <c r="C29" s="6" t="s">
        <v>189</v>
      </c>
    </row>
    <row r="30" spans="2:3" ht="12">
      <c r="B30" s="2">
        <v>4</v>
      </c>
      <c r="C30" s="6" t="s">
        <v>190</v>
      </c>
    </row>
    <row r="31" spans="2:3" ht="12">
      <c r="B31" s="2">
        <v>5</v>
      </c>
      <c r="C31" s="6" t="s">
        <v>356</v>
      </c>
    </row>
    <row r="32" spans="2:3" ht="12">
      <c r="B32" s="2">
        <v>6</v>
      </c>
      <c r="C32" s="6" t="s">
        <v>357</v>
      </c>
    </row>
    <row r="33" spans="2:3" ht="12">
      <c r="B33" s="2">
        <v>7</v>
      </c>
      <c r="C33" s="6" t="s">
        <v>191</v>
      </c>
    </row>
    <row r="34" spans="2:3" ht="12">
      <c r="B34" s="2">
        <v>8</v>
      </c>
      <c r="C34" s="2" t="s">
        <v>466</v>
      </c>
    </row>
    <row r="35" spans="2:3" ht="12">
      <c r="B35" s="2">
        <v>9</v>
      </c>
      <c r="C35" s="2" t="s">
        <v>197</v>
      </c>
    </row>
    <row r="36" spans="2:3" ht="12">
      <c r="B36" s="2">
        <v>10</v>
      </c>
      <c r="C36" s="6" t="s">
        <v>192</v>
      </c>
    </row>
    <row r="37" spans="2:3" ht="12">
      <c r="B37" s="2">
        <v>11</v>
      </c>
      <c r="C37" s="2" t="s">
        <v>193</v>
      </c>
    </row>
    <row r="38" spans="2:3" ht="12">
      <c r="B38" s="2">
        <v>12</v>
      </c>
      <c r="C38" s="6" t="s">
        <v>194</v>
      </c>
    </row>
    <row r="39" spans="2:3" ht="12">
      <c r="B39" s="2">
        <v>13</v>
      </c>
      <c r="C39" s="2" t="s">
        <v>195</v>
      </c>
    </row>
    <row r="40" spans="2:3" ht="12">
      <c r="B40" s="2">
        <v>14</v>
      </c>
      <c r="C40" s="6" t="s">
        <v>196</v>
      </c>
    </row>
    <row r="41" ht="12">
      <c r="C41" s="6"/>
    </row>
    <row r="42" ht="12">
      <c r="B42" s="2" t="s">
        <v>326</v>
      </c>
    </row>
    <row r="43" spans="2:3" ht="12">
      <c r="B43" s="2">
        <v>1</v>
      </c>
      <c r="C43" s="6" t="s">
        <v>198</v>
      </c>
    </row>
    <row r="44" spans="2:3" ht="12">
      <c r="B44" s="11">
        <v>2</v>
      </c>
      <c r="C44" s="12" t="s">
        <v>199</v>
      </c>
    </row>
    <row r="45" spans="2:3" ht="12">
      <c r="B45" s="2">
        <v>3</v>
      </c>
      <c r="C45" s="6" t="s">
        <v>200</v>
      </c>
    </row>
    <row r="46" spans="2:3" ht="12">
      <c r="B46" s="2">
        <v>4</v>
      </c>
      <c r="C46" s="2" t="s">
        <v>201</v>
      </c>
    </row>
    <row r="47" spans="2:3" ht="12">
      <c r="B47" s="11">
        <v>5</v>
      </c>
      <c r="C47" s="11" t="s">
        <v>202</v>
      </c>
    </row>
    <row r="48" spans="2:3" ht="12">
      <c r="B48" s="2">
        <v>6</v>
      </c>
      <c r="C48" s="2" t="s">
        <v>203</v>
      </c>
    </row>
    <row r="49" ht="12">
      <c r="C49" s="2" t="s">
        <v>463</v>
      </c>
    </row>
    <row r="50" ht="12">
      <c r="C50" s="2" t="s">
        <v>464</v>
      </c>
    </row>
    <row r="51" spans="2:3" ht="12">
      <c r="B51" s="2">
        <v>7</v>
      </c>
      <c r="C51" s="2" t="s">
        <v>204</v>
      </c>
    </row>
    <row r="52" spans="2:3" ht="12">
      <c r="B52" s="2">
        <v>8</v>
      </c>
      <c r="C52" s="2" t="s">
        <v>205</v>
      </c>
    </row>
    <row r="53" spans="2:3" ht="12">
      <c r="B53" s="2">
        <v>9</v>
      </c>
      <c r="C53" s="2" t="s">
        <v>473</v>
      </c>
    </row>
    <row r="54" spans="2:3" ht="12">
      <c r="B54" s="2">
        <v>10</v>
      </c>
      <c r="C54" s="2" t="s">
        <v>474</v>
      </c>
    </row>
    <row r="55" spans="2:3" ht="12">
      <c r="B55" s="2">
        <v>11</v>
      </c>
      <c r="C55" s="2" t="s">
        <v>475</v>
      </c>
    </row>
    <row r="56" spans="2:3" ht="12">
      <c r="B56" s="2">
        <v>12</v>
      </c>
      <c r="C56" s="2" t="s">
        <v>476</v>
      </c>
    </row>
    <row r="57" spans="2:3" ht="12">
      <c r="B57" s="2">
        <v>13</v>
      </c>
      <c r="C57" s="2" t="s">
        <v>478</v>
      </c>
    </row>
    <row r="58" spans="2:3" ht="12">
      <c r="B58" s="2">
        <v>14</v>
      </c>
      <c r="C58" s="2" t="s">
        <v>206</v>
      </c>
    </row>
    <row r="59" spans="2:3" ht="12">
      <c r="B59" s="2">
        <v>15</v>
      </c>
      <c r="C59" s="2" t="s">
        <v>479</v>
      </c>
    </row>
    <row r="60" spans="2:3" ht="12">
      <c r="B60" s="2">
        <v>16</v>
      </c>
      <c r="C60" s="2" t="s">
        <v>480</v>
      </c>
    </row>
    <row r="61" spans="2:3" ht="12">
      <c r="B61" s="2">
        <v>17</v>
      </c>
      <c r="C61" s="2" t="s">
        <v>481</v>
      </c>
    </row>
    <row r="62" spans="2:3" ht="24">
      <c r="B62" s="2">
        <v>18</v>
      </c>
      <c r="C62" s="7" t="s">
        <v>207</v>
      </c>
    </row>
    <row r="63" spans="2:3" ht="12">
      <c r="B63" s="2">
        <v>19</v>
      </c>
      <c r="C63" s="2" t="s">
        <v>477</v>
      </c>
    </row>
    <row r="64" spans="2:3" ht="12">
      <c r="B64" s="11">
        <v>20</v>
      </c>
      <c r="C64" s="11" t="s">
        <v>208</v>
      </c>
    </row>
    <row r="66" ht="12">
      <c r="B66" s="2" t="s">
        <v>327</v>
      </c>
    </row>
    <row r="67" spans="2:3" ht="12">
      <c r="B67" s="11">
        <v>1</v>
      </c>
      <c r="C67" s="11" t="s">
        <v>482</v>
      </c>
    </row>
    <row r="68" spans="2:3" ht="12">
      <c r="B68" s="2">
        <v>2</v>
      </c>
      <c r="C68" s="2" t="s">
        <v>483</v>
      </c>
    </row>
    <row r="69" spans="2:3" ht="12">
      <c r="B69" s="2">
        <v>3</v>
      </c>
      <c r="C69" s="2" t="s">
        <v>484</v>
      </c>
    </row>
    <row r="70" spans="2:3" ht="12">
      <c r="B70" s="2">
        <v>4</v>
      </c>
      <c r="C70" s="2" t="s">
        <v>486</v>
      </c>
    </row>
    <row r="71" spans="2:3" ht="12">
      <c r="B71" s="2">
        <v>5</v>
      </c>
      <c r="C71" s="2" t="s">
        <v>485</v>
      </c>
    </row>
    <row r="73" ht="12">
      <c r="B73" s="2" t="s">
        <v>328</v>
      </c>
    </row>
    <row r="74" spans="2:3" ht="12">
      <c r="B74" s="11">
        <v>1</v>
      </c>
      <c r="C74" s="11" t="s">
        <v>490</v>
      </c>
    </row>
    <row r="75" spans="2:3" ht="12">
      <c r="B75" s="11">
        <v>2</v>
      </c>
      <c r="C75" s="13" t="s">
        <v>487</v>
      </c>
    </row>
    <row r="76" spans="2:3" ht="12">
      <c r="B76" s="2">
        <v>3</v>
      </c>
      <c r="C76" s="8" t="s">
        <v>488</v>
      </c>
    </row>
    <row r="77" spans="2:3" ht="12">
      <c r="B77" s="2">
        <v>4</v>
      </c>
      <c r="C77" s="8" t="s">
        <v>489</v>
      </c>
    </row>
    <row r="78" spans="2:3" ht="12">
      <c r="B78" s="2">
        <v>5</v>
      </c>
      <c r="C78" s="8" t="s">
        <v>498</v>
      </c>
    </row>
    <row r="79" spans="2:3" ht="12">
      <c r="B79" s="2">
        <v>6</v>
      </c>
      <c r="C79" s="8" t="s">
        <v>497</v>
      </c>
    </row>
    <row r="80" spans="2:3" ht="12">
      <c r="B80" s="2">
        <v>7</v>
      </c>
      <c r="C80" s="2" t="s">
        <v>492</v>
      </c>
    </row>
    <row r="81" ht="12">
      <c r="C81" s="2" t="s">
        <v>180</v>
      </c>
    </row>
    <row r="82" ht="12">
      <c r="C82" s="2" t="s">
        <v>181</v>
      </c>
    </row>
    <row r="83" spans="2:3" ht="12">
      <c r="B83" s="2">
        <v>8</v>
      </c>
      <c r="C83" s="2" t="s">
        <v>491</v>
      </c>
    </row>
    <row r="84" spans="2:3" ht="12">
      <c r="B84" s="11">
        <v>9</v>
      </c>
      <c r="C84" s="11" t="s">
        <v>500</v>
      </c>
    </row>
    <row r="85" spans="2:3" ht="12">
      <c r="B85" s="2">
        <v>10</v>
      </c>
      <c r="C85" s="2" t="s">
        <v>499</v>
      </c>
    </row>
    <row r="86" ht="12">
      <c r="C86" s="2" t="s">
        <v>182</v>
      </c>
    </row>
    <row r="87" ht="12">
      <c r="C87" s="2" t="s">
        <v>183</v>
      </c>
    </row>
    <row r="88" ht="12">
      <c r="C88" s="2" t="s">
        <v>184</v>
      </c>
    </row>
    <row r="89" spans="2:3" ht="12">
      <c r="B89" s="2">
        <v>11</v>
      </c>
      <c r="C89" s="2" t="s">
        <v>501</v>
      </c>
    </row>
    <row r="90" spans="2:3" ht="12">
      <c r="B90" s="2">
        <v>12</v>
      </c>
      <c r="C90" s="2" t="s">
        <v>502</v>
      </c>
    </row>
    <row r="91" spans="2:3" ht="12">
      <c r="B91" s="2">
        <v>13</v>
      </c>
      <c r="C91" s="8" t="s">
        <v>503</v>
      </c>
    </row>
    <row r="92" spans="2:3" ht="12">
      <c r="B92" s="2">
        <v>14</v>
      </c>
      <c r="C92" s="2" t="s">
        <v>493</v>
      </c>
    </row>
    <row r="93" spans="2:3" ht="12">
      <c r="B93" s="2">
        <v>15</v>
      </c>
      <c r="C93" s="8" t="s">
        <v>504</v>
      </c>
    </row>
    <row r="94" spans="2:3" ht="12">
      <c r="B94" s="2">
        <v>16</v>
      </c>
      <c r="C94" s="2" t="s">
        <v>494</v>
      </c>
    </row>
    <row r="95" spans="2:3" ht="12">
      <c r="B95" s="2">
        <v>17</v>
      </c>
      <c r="C95" s="2" t="s">
        <v>1364</v>
      </c>
    </row>
    <row r="96" spans="2:3" ht="12">
      <c r="B96" s="2">
        <v>18</v>
      </c>
      <c r="C96" s="2" t="s">
        <v>176</v>
      </c>
    </row>
    <row r="97" spans="2:3" ht="12">
      <c r="B97" s="11">
        <v>19</v>
      </c>
      <c r="C97" s="11" t="s">
        <v>1365</v>
      </c>
    </row>
    <row r="98" spans="2:3" ht="12">
      <c r="B98" s="2">
        <v>20</v>
      </c>
      <c r="C98" s="2" t="s">
        <v>174</v>
      </c>
    </row>
    <row r="99" spans="2:3" ht="12">
      <c r="B99" s="2">
        <v>21</v>
      </c>
      <c r="C99" s="2" t="s">
        <v>177</v>
      </c>
    </row>
    <row r="100" spans="2:3" ht="12">
      <c r="B100" s="2">
        <v>22</v>
      </c>
      <c r="C100" s="2" t="s">
        <v>175</v>
      </c>
    </row>
    <row r="101" spans="2:3" ht="12">
      <c r="B101" s="2">
        <v>23</v>
      </c>
      <c r="C101" s="2" t="s">
        <v>495</v>
      </c>
    </row>
    <row r="102" spans="2:3" ht="12">
      <c r="B102" s="2">
        <v>24</v>
      </c>
      <c r="C102" s="2" t="s">
        <v>496</v>
      </c>
    </row>
    <row r="103" ht="12">
      <c r="C103" s="8"/>
    </row>
    <row r="104" ht="12">
      <c r="B104" s="2" t="s">
        <v>329</v>
      </c>
    </row>
    <row r="105" spans="2:3" ht="12">
      <c r="B105" s="11">
        <v>1</v>
      </c>
      <c r="C105" s="12" t="s">
        <v>178</v>
      </c>
    </row>
    <row r="106" spans="2:3" ht="12">
      <c r="B106" s="2">
        <v>2</v>
      </c>
      <c r="C106" s="6" t="s">
        <v>507</v>
      </c>
    </row>
    <row r="107" spans="2:3" ht="11.25" customHeight="1">
      <c r="B107" s="2">
        <v>3</v>
      </c>
      <c r="C107" s="6" t="s">
        <v>510</v>
      </c>
    </row>
    <row r="108" spans="2:3" ht="12">
      <c r="B108" s="2">
        <v>4</v>
      </c>
      <c r="C108" s="6" t="s">
        <v>505</v>
      </c>
    </row>
    <row r="109" ht="12">
      <c r="C109" s="6" t="s">
        <v>209</v>
      </c>
    </row>
    <row r="110" ht="12">
      <c r="C110" s="6" t="s">
        <v>210</v>
      </c>
    </row>
    <row r="111" ht="12">
      <c r="C111" s="6" t="s">
        <v>211</v>
      </c>
    </row>
    <row r="112" spans="2:3" ht="12">
      <c r="B112" s="2">
        <v>5</v>
      </c>
      <c r="C112" s="6" t="s">
        <v>506</v>
      </c>
    </row>
    <row r="113" ht="12">
      <c r="C113" s="6" t="s">
        <v>212</v>
      </c>
    </row>
    <row r="114" ht="12">
      <c r="C114" s="6" t="s">
        <v>511</v>
      </c>
    </row>
    <row r="115" ht="12">
      <c r="C115" s="6" t="s">
        <v>213</v>
      </c>
    </row>
    <row r="116" ht="12">
      <c r="C116" s="6" t="s">
        <v>214</v>
      </c>
    </row>
    <row r="117" spans="2:3" ht="12">
      <c r="B117" s="2">
        <v>6</v>
      </c>
      <c r="C117" s="6" t="s">
        <v>508</v>
      </c>
    </row>
    <row r="118" spans="2:3" ht="12">
      <c r="B118" s="2">
        <v>7</v>
      </c>
      <c r="C118" s="6" t="s">
        <v>509</v>
      </c>
    </row>
    <row r="119" spans="2:3" ht="12">
      <c r="B119" s="2">
        <v>8</v>
      </c>
      <c r="C119" s="6" t="s">
        <v>513</v>
      </c>
    </row>
    <row r="120" spans="2:3" ht="12">
      <c r="B120" s="2">
        <v>9</v>
      </c>
      <c r="C120" s="6" t="s">
        <v>512</v>
      </c>
    </row>
    <row r="121" ht="12">
      <c r="C121" s="6"/>
    </row>
    <row r="122" ht="12">
      <c r="B122" s="2" t="s">
        <v>330</v>
      </c>
    </row>
    <row r="123" spans="2:3" ht="24" customHeight="1">
      <c r="B123" s="11">
        <v>1</v>
      </c>
      <c r="C123" s="14" t="s">
        <v>517</v>
      </c>
    </row>
    <row r="124" spans="2:3" ht="12" customHeight="1">
      <c r="B124" s="2">
        <v>2</v>
      </c>
      <c r="C124" s="7" t="s">
        <v>514</v>
      </c>
    </row>
    <row r="125" spans="2:3" ht="12">
      <c r="B125" s="2">
        <v>3</v>
      </c>
      <c r="C125" s="2" t="s">
        <v>518</v>
      </c>
    </row>
    <row r="126" spans="2:3" ht="12">
      <c r="B126" s="2">
        <v>4</v>
      </c>
      <c r="C126" s="2" t="s">
        <v>519</v>
      </c>
    </row>
    <row r="127" spans="2:3" ht="12">
      <c r="B127" s="11">
        <v>5</v>
      </c>
      <c r="C127" s="11" t="s">
        <v>520</v>
      </c>
    </row>
    <row r="128" spans="2:3" ht="12">
      <c r="B128" s="2">
        <v>6</v>
      </c>
      <c r="C128" s="2" t="s">
        <v>515</v>
      </c>
    </row>
    <row r="129" spans="2:3" ht="12">
      <c r="B129" s="2">
        <v>7</v>
      </c>
      <c r="C129" s="2" t="s">
        <v>516</v>
      </c>
    </row>
    <row r="130" spans="2:3" ht="12">
      <c r="B130" s="2">
        <v>8</v>
      </c>
      <c r="C130" s="6" t="s">
        <v>521</v>
      </c>
    </row>
    <row r="131" spans="2:3" ht="12">
      <c r="B131" s="2">
        <v>9</v>
      </c>
      <c r="C131" s="6" t="s">
        <v>522</v>
      </c>
    </row>
    <row r="132" ht="12">
      <c r="C132" s="6"/>
    </row>
    <row r="133" ht="12">
      <c r="B133" s="2" t="s">
        <v>313</v>
      </c>
    </row>
    <row r="134" spans="2:3" ht="12">
      <c r="B134" s="2">
        <v>1</v>
      </c>
      <c r="C134" s="2" t="s">
        <v>526</v>
      </c>
    </row>
    <row r="135" spans="2:3" ht="12">
      <c r="B135" s="2">
        <v>2</v>
      </c>
      <c r="C135" s="2" t="s">
        <v>523</v>
      </c>
    </row>
    <row r="136" spans="2:3" ht="12">
      <c r="B136" s="2">
        <v>3</v>
      </c>
      <c r="C136" s="2" t="s">
        <v>0</v>
      </c>
    </row>
    <row r="137" spans="2:3" ht="12">
      <c r="B137" s="2">
        <v>4</v>
      </c>
      <c r="C137" s="2" t="s">
        <v>1</v>
      </c>
    </row>
    <row r="138" spans="2:3" ht="24" customHeight="1">
      <c r="B138" s="11">
        <v>5</v>
      </c>
      <c r="C138" s="14" t="s">
        <v>2</v>
      </c>
    </row>
    <row r="139" spans="2:3" ht="24" customHeight="1">
      <c r="B139" s="2">
        <v>6</v>
      </c>
      <c r="C139" s="7" t="s">
        <v>524</v>
      </c>
    </row>
    <row r="140" spans="2:3" ht="24">
      <c r="B140" s="11">
        <v>7</v>
      </c>
      <c r="C140" s="15" t="s">
        <v>104</v>
      </c>
    </row>
    <row r="141" spans="2:3" ht="39" customHeight="1">
      <c r="B141" s="2">
        <v>8</v>
      </c>
      <c r="C141" s="9" t="s">
        <v>525</v>
      </c>
    </row>
    <row r="142" spans="2:3" ht="38.25" customHeight="1">
      <c r="B142" s="2">
        <v>9</v>
      </c>
      <c r="C142" s="9" t="s">
        <v>3</v>
      </c>
    </row>
    <row r="143" spans="2:3" ht="12">
      <c r="B143" s="2">
        <v>10</v>
      </c>
      <c r="C143" s="2" t="s">
        <v>4</v>
      </c>
    </row>
    <row r="144" ht="12">
      <c r="C144" s="2" t="s">
        <v>309</v>
      </c>
    </row>
    <row r="145" ht="12">
      <c r="C145" s="2" t="s">
        <v>310</v>
      </c>
    </row>
    <row r="146" spans="2:3" ht="12">
      <c r="B146" s="2">
        <v>11</v>
      </c>
      <c r="C146" s="2" t="s">
        <v>5</v>
      </c>
    </row>
    <row r="148" ht="12">
      <c r="B148" s="2" t="s">
        <v>331</v>
      </c>
    </row>
    <row r="149" spans="2:3" ht="12">
      <c r="B149" s="2">
        <v>1</v>
      </c>
      <c r="C149" s="2" t="s">
        <v>10</v>
      </c>
    </row>
    <row r="150" ht="12">
      <c r="C150" s="2" t="s">
        <v>217</v>
      </c>
    </row>
    <row r="151" ht="12">
      <c r="C151" s="2" t="s">
        <v>218</v>
      </c>
    </row>
    <row r="152" ht="12">
      <c r="C152" s="2" t="s">
        <v>219</v>
      </c>
    </row>
    <row r="153" spans="2:3" ht="12">
      <c r="B153" s="2">
        <v>2</v>
      </c>
      <c r="C153" s="2" t="s">
        <v>11</v>
      </c>
    </row>
    <row r="154" spans="2:3" ht="12">
      <c r="B154" s="2">
        <v>3</v>
      </c>
      <c r="C154" s="2" t="s">
        <v>467</v>
      </c>
    </row>
    <row r="155" spans="2:3" ht="24" customHeight="1">
      <c r="B155" s="2">
        <v>4</v>
      </c>
      <c r="C155" s="7" t="s">
        <v>468</v>
      </c>
    </row>
    <row r="156" spans="2:3" ht="12">
      <c r="B156" s="2">
        <v>5</v>
      </c>
      <c r="C156" s="2" t="s">
        <v>469</v>
      </c>
    </row>
    <row r="157" spans="2:3" ht="12">
      <c r="B157" s="2">
        <v>6</v>
      </c>
      <c r="C157" s="2" t="s">
        <v>470</v>
      </c>
    </row>
    <row r="158" spans="2:3" ht="12">
      <c r="B158" s="2">
        <v>7</v>
      </c>
      <c r="C158" s="2" t="s">
        <v>471</v>
      </c>
    </row>
    <row r="159" spans="2:3" ht="24" customHeight="1">
      <c r="B159" s="2">
        <v>8</v>
      </c>
      <c r="C159" s="7" t="s">
        <v>472</v>
      </c>
    </row>
    <row r="160" spans="2:3" ht="12" customHeight="1">
      <c r="B160" s="2">
        <v>9</v>
      </c>
      <c r="C160" s="7" t="s">
        <v>179</v>
      </c>
    </row>
    <row r="161" spans="2:3" ht="12" customHeight="1">
      <c r="B161" s="2">
        <v>10</v>
      </c>
      <c r="C161" s="7" t="s">
        <v>6</v>
      </c>
    </row>
    <row r="162" spans="2:3" ht="12" customHeight="1">
      <c r="B162" s="2">
        <v>11</v>
      </c>
      <c r="C162" s="7" t="s">
        <v>7</v>
      </c>
    </row>
    <row r="163" ht="12" customHeight="1">
      <c r="C163" s="7" t="s">
        <v>220</v>
      </c>
    </row>
    <row r="164" ht="12" customHeight="1">
      <c r="C164" s="7" t="s">
        <v>221</v>
      </c>
    </row>
    <row r="165" spans="2:3" ht="12">
      <c r="B165" s="2">
        <v>12</v>
      </c>
      <c r="C165" s="2" t="s">
        <v>12</v>
      </c>
    </row>
    <row r="166" spans="2:3" ht="12">
      <c r="B166" s="2">
        <v>13</v>
      </c>
      <c r="C166" s="2" t="s">
        <v>8</v>
      </c>
    </row>
    <row r="167" spans="2:3" ht="12">
      <c r="B167" s="2">
        <v>14</v>
      </c>
      <c r="C167" s="2" t="s">
        <v>320</v>
      </c>
    </row>
    <row r="168" spans="2:3" ht="12">
      <c r="B168" s="2">
        <v>15</v>
      </c>
      <c r="C168" s="2" t="s">
        <v>332</v>
      </c>
    </row>
    <row r="169" ht="12">
      <c r="C169" s="2" t="s">
        <v>222</v>
      </c>
    </row>
    <row r="170" ht="12">
      <c r="C170" s="2" t="s">
        <v>223</v>
      </c>
    </row>
    <row r="171" ht="12">
      <c r="C171" s="2" t="s">
        <v>224</v>
      </c>
    </row>
    <row r="172" spans="2:3" ht="12">
      <c r="B172" s="11">
        <v>16</v>
      </c>
      <c r="C172" s="11" t="s">
        <v>216</v>
      </c>
    </row>
    <row r="173" spans="2:3" ht="12">
      <c r="B173" s="2">
        <v>17</v>
      </c>
      <c r="C173" s="2" t="s">
        <v>9</v>
      </c>
    </row>
    <row r="175" ht="12">
      <c r="B175" s="2" t="s">
        <v>228</v>
      </c>
    </row>
    <row r="176" spans="2:3" ht="12">
      <c r="B176" s="2">
        <v>1</v>
      </c>
      <c r="C176" s="2" t="s">
        <v>14</v>
      </c>
    </row>
    <row r="177" spans="2:3" ht="12">
      <c r="B177" s="2">
        <v>2</v>
      </c>
      <c r="C177" s="2" t="s">
        <v>15</v>
      </c>
    </row>
    <row r="178" spans="2:3" ht="12">
      <c r="B178" s="11">
        <v>3</v>
      </c>
      <c r="C178" s="11" t="s">
        <v>16</v>
      </c>
    </row>
    <row r="179" spans="2:3" ht="12">
      <c r="B179" s="2">
        <v>4</v>
      </c>
      <c r="C179" s="2" t="s">
        <v>589</v>
      </c>
    </row>
    <row r="180" spans="2:3" ht="12">
      <c r="B180" s="2">
        <v>5</v>
      </c>
      <c r="C180" s="2" t="s">
        <v>590</v>
      </c>
    </row>
    <row r="181" spans="2:3" ht="12">
      <c r="B181" s="2">
        <v>6</v>
      </c>
      <c r="C181" s="2" t="s">
        <v>591</v>
      </c>
    </row>
    <row r="182" spans="2:3" ht="12">
      <c r="B182" s="2">
        <v>7</v>
      </c>
      <c r="C182" s="2" t="s">
        <v>592</v>
      </c>
    </row>
    <row r="183" spans="2:3" ht="12">
      <c r="B183" s="2">
        <v>8</v>
      </c>
      <c r="C183" s="2" t="s">
        <v>593</v>
      </c>
    </row>
    <row r="184" spans="2:3" ht="12">
      <c r="B184" s="2">
        <v>9</v>
      </c>
      <c r="C184" s="2" t="s">
        <v>13</v>
      </c>
    </row>
    <row r="185" spans="2:3" ht="12">
      <c r="B185" s="2">
        <v>10</v>
      </c>
      <c r="C185" s="2" t="s">
        <v>594</v>
      </c>
    </row>
    <row r="186" spans="2:3" ht="12">
      <c r="B186" s="11">
        <v>11</v>
      </c>
      <c r="C186" s="11" t="s">
        <v>595</v>
      </c>
    </row>
    <row r="187" spans="2:3" ht="12">
      <c r="B187" s="11"/>
      <c r="C187" s="11" t="s">
        <v>225</v>
      </c>
    </row>
    <row r="188" ht="12">
      <c r="C188" s="2" t="s">
        <v>226</v>
      </c>
    </row>
    <row r="189" spans="2:3" ht="12">
      <c r="B189" s="2">
        <v>12</v>
      </c>
      <c r="C189" s="2" t="s">
        <v>596</v>
      </c>
    </row>
    <row r="191" ht="12">
      <c r="B191" s="2" t="s">
        <v>227</v>
      </c>
    </row>
    <row r="192" spans="2:3" ht="12">
      <c r="B192" s="2">
        <v>1</v>
      </c>
      <c r="C192" s="2" t="s">
        <v>597</v>
      </c>
    </row>
    <row r="193" ht="12">
      <c r="C193" s="2" t="s">
        <v>229</v>
      </c>
    </row>
    <row r="194" ht="12">
      <c r="C194" s="2" t="s">
        <v>230</v>
      </c>
    </row>
    <row r="195" spans="2:3" ht="12">
      <c r="B195" s="2">
        <v>2</v>
      </c>
      <c r="C195" s="2" t="s">
        <v>598</v>
      </c>
    </row>
    <row r="196" ht="12">
      <c r="C196" s="2" t="s">
        <v>229</v>
      </c>
    </row>
    <row r="197" ht="12">
      <c r="C197" s="2" t="s">
        <v>230</v>
      </c>
    </row>
    <row r="198" spans="2:3" ht="12">
      <c r="B198" s="2">
        <v>3</v>
      </c>
      <c r="C198" s="2" t="s">
        <v>606</v>
      </c>
    </row>
    <row r="199" ht="12">
      <c r="C199" s="2" t="s">
        <v>231</v>
      </c>
    </row>
    <row r="200" ht="12">
      <c r="C200" s="2" t="s">
        <v>232</v>
      </c>
    </row>
    <row r="201" spans="2:3" ht="12">
      <c r="B201" s="2">
        <v>4</v>
      </c>
      <c r="C201" s="2" t="s">
        <v>607</v>
      </c>
    </row>
    <row r="202" spans="2:3" ht="12">
      <c r="B202" s="2">
        <v>5</v>
      </c>
      <c r="C202" s="2" t="s">
        <v>599</v>
      </c>
    </row>
    <row r="203" ht="12">
      <c r="C203" s="2" t="s">
        <v>233</v>
      </c>
    </row>
    <row r="204" ht="12">
      <c r="C204" s="2" t="s">
        <v>234</v>
      </c>
    </row>
    <row r="205" ht="12">
      <c r="C205" s="2" t="s">
        <v>235</v>
      </c>
    </row>
    <row r="206" ht="12">
      <c r="C206" s="2" t="s">
        <v>236</v>
      </c>
    </row>
    <row r="207" spans="2:3" ht="12">
      <c r="B207" s="11">
        <v>6</v>
      </c>
      <c r="C207" s="11" t="s">
        <v>608</v>
      </c>
    </row>
    <row r="208" spans="2:3" ht="12">
      <c r="B208" s="11"/>
      <c r="C208" s="11" t="s">
        <v>609</v>
      </c>
    </row>
    <row r="209" ht="12">
      <c r="C209" s="2" t="s">
        <v>237</v>
      </c>
    </row>
    <row r="210" spans="2:3" ht="12">
      <c r="B210" s="2">
        <v>7</v>
      </c>
      <c r="C210" s="2" t="s">
        <v>600</v>
      </c>
    </row>
    <row r="211" spans="2:3" ht="12">
      <c r="B211" s="2">
        <v>8</v>
      </c>
      <c r="C211" s="2" t="s">
        <v>605</v>
      </c>
    </row>
    <row r="212" spans="2:3" ht="12">
      <c r="B212" s="2">
        <v>9</v>
      </c>
      <c r="C212" s="2" t="s">
        <v>601</v>
      </c>
    </row>
    <row r="213" spans="2:3" ht="12">
      <c r="B213" s="2">
        <v>10</v>
      </c>
      <c r="C213" s="2" t="s">
        <v>602</v>
      </c>
    </row>
    <row r="214" spans="2:3" ht="12">
      <c r="B214" s="2">
        <v>11</v>
      </c>
      <c r="C214" s="2" t="s">
        <v>603</v>
      </c>
    </row>
    <row r="215" spans="2:3" ht="12">
      <c r="B215" s="2">
        <v>12</v>
      </c>
      <c r="C215" s="2" t="s">
        <v>604</v>
      </c>
    </row>
    <row r="217" ht="12">
      <c r="B217" s="2" t="s">
        <v>238</v>
      </c>
    </row>
    <row r="218" spans="2:3" ht="12">
      <c r="B218" s="11">
        <v>1</v>
      </c>
      <c r="C218" s="11" t="s">
        <v>252</v>
      </c>
    </row>
    <row r="219" spans="2:3" ht="12">
      <c r="B219" s="2">
        <v>2</v>
      </c>
      <c r="C219" s="2" t="s">
        <v>249</v>
      </c>
    </row>
    <row r="220" spans="2:3" ht="24" customHeight="1">
      <c r="B220" s="2">
        <v>3</v>
      </c>
      <c r="C220" s="7" t="s">
        <v>250</v>
      </c>
    </row>
    <row r="221" spans="2:3" ht="12">
      <c r="B221" s="2">
        <v>4</v>
      </c>
      <c r="C221" s="2" t="s">
        <v>251</v>
      </c>
    </row>
    <row r="222" spans="2:3" ht="12">
      <c r="B222" s="11">
        <v>5</v>
      </c>
      <c r="C222" s="11" t="s">
        <v>611</v>
      </c>
    </row>
    <row r="223" spans="2:3" ht="12">
      <c r="B223" s="2">
        <v>6</v>
      </c>
      <c r="C223" s="2" t="s">
        <v>610</v>
      </c>
    </row>
    <row r="225" ht="12">
      <c r="B225" s="2" t="s">
        <v>333</v>
      </c>
    </row>
    <row r="226" spans="2:3" ht="12">
      <c r="B226" s="11">
        <v>1</v>
      </c>
      <c r="C226" s="11" t="s">
        <v>303</v>
      </c>
    </row>
    <row r="227" spans="2:3" ht="12">
      <c r="B227" s="2">
        <v>2</v>
      </c>
      <c r="C227" s="2" t="s">
        <v>615</v>
      </c>
    </row>
    <row r="228" spans="2:3" ht="12">
      <c r="B228" s="2">
        <v>3</v>
      </c>
      <c r="C228" s="2" t="s">
        <v>612</v>
      </c>
    </row>
    <row r="229" spans="2:3" ht="12">
      <c r="B229" s="2">
        <v>4</v>
      </c>
      <c r="C229" s="2" t="s">
        <v>613</v>
      </c>
    </row>
    <row r="230" spans="2:3" ht="12">
      <c r="B230" s="2">
        <v>5</v>
      </c>
      <c r="C230" s="2" t="s">
        <v>614</v>
      </c>
    </row>
    <row r="231" spans="2:3" ht="12">
      <c r="B231" s="2">
        <v>6</v>
      </c>
      <c r="C231" s="2" t="s">
        <v>86</v>
      </c>
    </row>
    <row r="232" spans="2:3" ht="12">
      <c r="B232" s="2">
        <v>7</v>
      </c>
      <c r="C232" s="2" t="s">
        <v>616</v>
      </c>
    </row>
    <row r="233" spans="2:3" ht="12">
      <c r="B233" s="2">
        <v>8</v>
      </c>
      <c r="C233" s="2" t="s">
        <v>617</v>
      </c>
    </row>
    <row r="234" spans="2:3" ht="12">
      <c r="B234" s="2">
        <v>9</v>
      </c>
      <c r="C234" s="2" t="s">
        <v>618</v>
      </c>
    </row>
    <row r="235" spans="2:3" ht="12">
      <c r="B235" s="2">
        <v>10</v>
      </c>
      <c r="C235" s="2" t="s">
        <v>619</v>
      </c>
    </row>
    <row r="236" spans="2:3" ht="12">
      <c r="B236" s="2">
        <v>11</v>
      </c>
      <c r="C236" s="2" t="s">
        <v>87</v>
      </c>
    </row>
    <row r="237" spans="2:3" ht="12">
      <c r="B237" s="2">
        <v>12</v>
      </c>
      <c r="C237" s="2" t="s">
        <v>620</v>
      </c>
    </row>
    <row r="238" spans="2:3" ht="12">
      <c r="B238" s="2">
        <v>13</v>
      </c>
      <c r="C238" s="2" t="s">
        <v>76</v>
      </c>
    </row>
    <row r="239" spans="2:3" ht="12">
      <c r="B239" s="11">
        <v>14</v>
      </c>
      <c r="C239" s="11" t="s">
        <v>88</v>
      </c>
    </row>
    <row r="240" spans="2:3" ht="12">
      <c r="B240" s="11">
        <v>15</v>
      </c>
      <c r="C240" s="11" t="s">
        <v>89</v>
      </c>
    </row>
    <row r="241" spans="2:3" ht="12">
      <c r="B241" s="2">
        <v>16</v>
      </c>
      <c r="C241" s="2" t="s">
        <v>77</v>
      </c>
    </row>
    <row r="242" spans="2:3" ht="12">
      <c r="B242" s="2">
        <v>17</v>
      </c>
      <c r="C242" s="2" t="s">
        <v>78</v>
      </c>
    </row>
    <row r="243" spans="2:3" ht="12">
      <c r="B243" s="2">
        <v>18</v>
      </c>
      <c r="C243" s="2" t="s">
        <v>79</v>
      </c>
    </row>
    <row r="244" spans="2:3" ht="12">
      <c r="B244" s="2">
        <v>19</v>
      </c>
      <c r="C244" s="2" t="s">
        <v>304</v>
      </c>
    </row>
    <row r="245" ht="12">
      <c r="C245" s="2" t="s">
        <v>90</v>
      </c>
    </row>
    <row r="246" ht="12">
      <c r="C246" s="2" t="s">
        <v>80</v>
      </c>
    </row>
    <row r="247" ht="12">
      <c r="C247" s="2" t="s">
        <v>81</v>
      </c>
    </row>
    <row r="248" ht="12">
      <c r="C248" s="2" t="s">
        <v>82</v>
      </c>
    </row>
    <row r="249" ht="12">
      <c r="C249" s="2" t="s">
        <v>83</v>
      </c>
    </row>
    <row r="250" ht="12">
      <c r="C250" s="2" t="s">
        <v>84</v>
      </c>
    </row>
    <row r="251" ht="12">
      <c r="C251" s="2" t="s">
        <v>85</v>
      </c>
    </row>
    <row r="252" spans="2:3" ht="12">
      <c r="B252" s="2">
        <v>20</v>
      </c>
      <c r="C252" s="2" t="s">
        <v>91</v>
      </c>
    </row>
    <row r="254" ht="12">
      <c r="B254" s="2" t="s">
        <v>311</v>
      </c>
    </row>
    <row r="255" spans="2:3" ht="12">
      <c r="B255" s="11">
        <v>1</v>
      </c>
      <c r="C255" s="11" t="s">
        <v>95</v>
      </c>
    </row>
    <row r="256" spans="2:3" ht="12">
      <c r="B256" s="11"/>
      <c r="C256" s="11" t="s">
        <v>305</v>
      </c>
    </row>
    <row r="257" ht="12">
      <c r="C257" s="2" t="s">
        <v>306</v>
      </c>
    </row>
    <row r="258" spans="2:3" ht="12">
      <c r="B258" s="11">
        <v>2</v>
      </c>
      <c r="C258" s="11" t="s">
        <v>96</v>
      </c>
    </row>
    <row r="259" spans="2:3" ht="12">
      <c r="B259" s="2">
        <v>3</v>
      </c>
      <c r="C259" s="2" t="s">
        <v>97</v>
      </c>
    </row>
    <row r="260" spans="2:3" ht="12">
      <c r="B260" s="2">
        <v>4</v>
      </c>
      <c r="C260" s="2" t="s">
        <v>98</v>
      </c>
    </row>
    <row r="261" spans="2:3" ht="12">
      <c r="B261" s="2">
        <v>5</v>
      </c>
      <c r="C261" s="2" t="s">
        <v>99</v>
      </c>
    </row>
    <row r="262" spans="2:3" ht="12">
      <c r="B262" s="2">
        <v>6</v>
      </c>
      <c r="C262" s="2" t="s">
        <v>92</v>
      </c>
    </row>
    <row r="263" spans="2:3" ht="12">
      <c r="B263" s="2">
        <v>7</v>
      </c>
      <c r="C263" s="2" t="s">
        <v>93</v>
      </c>
    </row>
    <row r="264" spans="2:3" ht="12">
      <c r="B264" s="2">
        <v>8</v>
      </c>
      <c r="C264" s="2" t="s">
        <v>94</v>
      </c>
    </row>
    <row r="266" ht="12">
      <c r="B266" s="2" t="s">
        <v>253</v>
      </c>
    </row>
    <row r="267" spans="2:3" ht="12">
      <c r="B267" s="2">
        <v>1</v>
      </c>
      <c r="C267" s="2" t="s">
        <v>100</v>
      </c>
    </row>
    <row r="268" ht="12">
      <c r="C268" s="2" t="s">
        <v>276</v>
      </c>
    </row>
    <row r="269" ht="12">
      <c r="C269" s="2" t="s">
        <v>277</v>
      </c>
    </row>
    <row r="270" ht="12">
      <c r="C270" s="2" t="s">
        <v>278</v>
      </c>
    </row>
    <row r="271" ht="12">
      <c r="C271" s="2" t="s">
        <v>279</v>
      </c>
    </row>
    <row r="272" ht="12">
      <c r="C272" s="2" t="s">
        <v>280</v>
      </c>
    </row>
    <row r="273" ht="12">
      <c r="C273" s="2" t="s">
        <v>281</v>
      </c>
    </row>
    <row r="274" ht="12">
      <c r="C274" s="2" t="s">
        <v>254</v>
      </c>
    </row>
    <row r="275" ht="12">
      <c r="C275" s="2" t="s">
        <v>282</v>
      </c>
    </row>
    <row r="276" spans="2:3" ht="12">
      <c r="B276" s="2">
        <v>2</v>
      </c>
      <c r="C276" s="2" t="s">
        <v>101</v>
      </c>
    </row>
    <row r="277" ht="12">
      <c r="C277" s="2" t="s">
        <v>352</v>
      </c>
    </row>
    <row r="278" ht="12">
      <c r="C278" s="2" t="s">
        <v>283</v>
      </c>
    </row>
    <row r="279" spans="2:3" ht="12">
      <c r="B279" s="2">
        <v>3</v>
      </c>
      <c r="C279" s="2" t="s">
        <v>334</v>
      </c>
    </row>
    <row r="280" ht="12">
      <c r="C280" s="2" t="s">
        <v>335</v>
      </c>
    </row>
    <row r="281" ht="12">
      <c r="C281" s="2" t="s">
        <v>336</v>
      </c>
    </row>
    <row r="282" ht="12">
      <c r="C282" s="2" t="s">
        <v>337</v>
      </c>
    </row>
    <row r="283" spans="2:3" ht="12">
      <c r="B283" s="2">
        <v>4</v>
      </c>
      <c r="C283" s="2" t="s">
        <v>102</v>
      </c>
    </row>
    <row r="284" ht="12">
      <c r="C284" s="2" t="s">
        <v>182</v>
      </c>
    </row>
    <row r="285" ht="12">
      <c r="C285" s="2" t="s">
        <v>284</v>
      </c>
    </row>
    <row r="286" spans="2:3" ht="12">
      <c r="B286" s="2">
        <v>5</v>
      </c>
      <c r="C286" s="2" t="s">
        <v>103</v>
      </c>
    </row>
    <row r="287" ht="12">
      <c r="C287" s="2" t="s">
        <v>182</v>
      </c>
    </row>
    <row r="288" ht="12">
      <c r="C288" s="2" t="s">
        <v>284</v>
      </c>
    </row>
    <row r="289" spans="2:3" ht="12">
      <c r="B289" s="2">
        <v>6</v>
      </c>
      <c r="C289" s="2" t="s">
        <v>1329</v>
      </c>
    </row>
    <row r="290" ht="12">
      <c r="C290" s="2" t="s">
        <v>182</v>
      </c>
    </row>
    <row r="291" ht="12">
      <c r="C291" s="2" t="s">
        <v>284</v>
      </c>
    </row>
    <row r="292" spans="2:3" ht="12">
      <c r="B292" s="2">
        <v>7</v>
      </c>
      <c r="C292" s="2" t="s">
        <v>1330</v>
      </c>
    </row>
    <row r="293" spans="2:3" ht="12">
      <c r="B293" s="2">
        <v>8</v>
      </c>
      <c r="C293" s="2" t="s">
        <v>1331</v>
      </c>
    </row>
    <row r="294" spans="2:3" ht="12">
      <c r="B294" s="2">
        <v>9</v>
      </c>
      <c r="C294" s="2" t="s">
        <v>1334</v>
      </c>
    </row>
    <row r="295" spans="2:3" ht="12">
      <c r="B295" s="2">
        <v>10</v>
      </c>
      <c r="C295" s="2" t="s">
        <v>1335</v>
      </c>
    </row>
    <row r="296" spans="2:3" ht="12">
      <c r="B296" s="2">
        <v>11</v>
      </c>
      <c r="C296" s="2" t="s">
        <v>1332</v>
      </c>
    </row>
    <row r="297" spans="2:3" ht="11.25" customHeight="1">
      <c r="B297" s="11">
        <v>12</v>
      </c>
      <c r="C297" s="11" t="s">
        <v>1333</v>
      </c>
    </row>
    <row r="299" ht="12">
      <c r="B299" s="2" t="s">
        <v>285</v>
      </c>
    </row>
    <row r="300" spans="2:3" ht="12">
      <c r="B300" s="2">
        <v>1</v>
      </c>
      <c r="C300" s="2" t="s">
        <v>1346</v>
      </c>
    </row>
    <row r="301" spans="2:3" ht="12">
      <c r="B301" s="2">
        <v>2</v>
      </c>
      <c r="C301" s="2" t="s">
        <v>1336</v>
      </c>
    </row>
    <row r="302" spans="2:3" ht="12">
      <c r="B302" s="2">
        <v>3</v>
      </c>
      <c r="C302" s="2" t="s">
        <v>1348</v>
      </c>
    </row>
    <row r="303" spans="2:3" ht="12">
      <c r="B303" s="2">
        <v>4</v>
      </c>
      <c r="C303" s="2" t="s">
        <v>1347</v>
      </c>
    </row>
    <row r="304" ht="12">
      <c r="C304" s="2" t="s">
        <v>286</v>
      </c>
    </row>
    <row r="305" ht="12">
      <c r="C305" s="2" t="s">
        <v>287</v>
      </c>
    </row>
    <row r="306" spans="2:3" ht="12">
      <c r="B306" s="2">
        <v>5</v>
      </c>
      <c r="C306" s="2" t="s">
        <v>1349</v>
      </c>
    </row>
    <row r="307" ht="12">
      <c r="C307" s="2" t="s">
        <v>288</v>
      </c>
    </row>
    <row r="308" ht="12">
      <c r="C308" s="2" t="s">
        <v>289</v>
      </c>
    </row>
    <row r="309" spans="2:3" ht="12">
      <c r="B309" s="2">
        <v>6</v>
      </c>
      <c r="C309" s="2" t="s">
        <v>1337</v>
      </c>
    </row>
    <row r="310" ht="12">
      <c r="C310" s="2" t="s">
        <v>290</v>
      </c>
    </row>
    <row r="311" ht="12">
      <c r="C311" s="2" t="s">
        <v>291</v>
      </c>
    </row>
    <row r="312" spans="2:3" ht="12">
      <c r="B312" s="2">
        <v>7</v>
      </c>
      <c r="C312" s="2" t="s">
        <v>1338</v>
      </c>
    </row>
    <row r="313" spans="2:3" ht="12">
      <c r="B313" s="2">
        <v>8</v>
      </c>
      <c r="C313" s="2" t="s">
        <v>1339</v>
      </c>
    </row>
    <row r="314" spans="2:3" ht="12">
      <c r="B314" s="2">
        <v>9</v>
      </c>
      <c r="C314" s="2" t="s">
        <v>1340</v>
      </c>
    </row>
    <row r="315" ht="12">
      <c r="C315" s="2" t="s">
        <v>290</v>
      </c>
    </row>
    <row r="316" ht="12">
      <c r="C316" s="2" t="s">
        <v>291</v>
      </c>
    </row>
    <row r="317" ht="12">
      <c r="C317" s="2" t="s">
        <v>292</v>
      </c>
    </row>
    <row r="318" spans="2:3" ht="12">
      <c r="B318" s="2">
        <v>10</v>
      </c>
      <c r="C318" s="2" t="s">
        <v>1341</v>
      </c>
    </row>
    <row r="319" ht="12">
      <c r="C319" s="2" t="s">
        <v>293</v>
      </c>
    </row>
    <row r="320" ht="12">
      <c r="C320" s="2" t="s">
        <v>294</v>
      </c>
    </row>
    <row r="321" ht="12">
      <c r="C321" s="2" t="s">
        <v>1350</v>
      </c>
    </row>
    <row r="322" spans="2:3" ht="12">
      <c r="B322" s="2">
        <v>11</v>
      </c>
      <c r="C322" s="2" t="s">
        <v>1342</v>
      </c>
    </row>
    <row r="323" ht="12">
      <c r="C323" s="2" t="s">
        <v>293</v>
      </c>
    </row>
    <row r="324" ht="12">
      <c r="C324" s="2" t="s">
        <v>295</v>
      </c>
    </row>
    <row r="325" ht="12">
      <c r="C325" s="2" t="s">
        <v>296</v>
      </c>
    </row>
    <row r="326" spans="2:3" ht="12">
      <c r="B326" s="2">
        <v>12</v>
      </c>
      <c r="C326" s="2" t="s">
        <v>1343</v>
      </c>
    </row>
    <row r="327" spans="2:3" ht="12">
      <c r="B327" s="11">
        <v>13</v>
      </c>
      <c r="C327" s="11" t="s">
        <v>404</v>
      </c>
    </row>
    <row r="328" spans="2:3" ht="12">
      <c r="B328" s="11">
        <v>14</v>
      </c>
      <c r="C328" s="11" t="s">
        <v>1344</v>
      </c>
    </row>
    <row r="329" spans="2:3" ht="12">
      <c r="B329" s="2">
        <v>15</v>
      </c>
      <c r="C329" s="2" t="s">
        <v>1345</v>
      </c>
    </row>
    <row r="330" spans="2:3" ht="12">
      <c r="B330" s="2">
        <v>16</v>
      </c>
      <c r="C330" s="2" t="s">
        <v>1351</v>
      </c>
    </row>
    <row r="332" ht="12">
      <c r="B332" s="2" t="s">
        <v>312</v>
      </c>
    </row>
    <row r="333" spans="2:3" ht="12">
      <c r="B333" s="11">
        <v>1</v>
      </c>
      <c r="C333" s="11" t="s">
        <v>1360</v>
      </c>
    </row>
    <row r="334" spans="2:3" ht="12">
      <c r="B334" s="11"/>
      <c r="C334" s="11" t="s">
        <v>297</v>
      </c>
    </row>
    <row r="335" ht="12">
      <c r="C335" s="2" t="s">
        <v>298</v>
      </c>
    </row>
    <row r="336" ht="12">
      <c r="C336" s="2" t="s">
        <v>299</v>
      </c>
    </row>
    <row r="337" ht="12">
      <c r="C337" s="2" t="s">
        <v>300</v>
      </c>
    </row>
    <row r="338" spans="2:3" ht="12">
      <c r="B338" s="2">
        <v>2</v>
      </c>
      <c r="C338" s="2" t="s">
        <v>1361</v>
      </c>
    </row>
    <row r="339" spans="2:3" ht="12">
      <c r="B339" s="2">
        <v>3</v>
      </c>
      <c r="C339" s="10" t="s">
        <v>1362</v>
      </c>
    </row>
    <row r="340" spans="2:3" ht="12">
      <c r="B340" s="2">
        <v>4</v>
      </c>
      <c r="C340" s="2" t="s">
        <v>1352</v>
      </c>
    </row>
    <row r="341" spans="2:3" ht="12">
      <c r="B341" s="2">
        <v>5</v>
      </c>
      <c r="C341" s="10" t="s">
        <v>1353</v>
      </c>
    </row>
    <row r="342" spans="2:3" ht="12">
      <c r="B342" s="2">
        <v>6</v>
      </c>
      <c r="C342" s="10" t="s">
        <v>1354</v>
      </c>
    </row>
    <row r="343" spans="2:3" ht="12">
      <c r="B343" s="11">
        <v>7</v>
      </c>
      <c r="C343" s="16" t="s">
        <v>1355</v>
      </c>
    </row>
    <row r="344" spans="2:3" ht="12">
      <c r="B344" s="2">
        <v>8</v>
      </c>
      <c r="C344" s="10" t="s">
        <v>1356</v>
      </c>
    </row>
    <row r="345" spans="2:3" ht="12">
      <c r="B345" s="2">
        <v>9</v>
      </c>
      <c r="C345" s="6" t="s">
        <v>1357</v>
      </c>
    </row>
    <row r="346" spans="2:3" ht="12">
      <c r="B346" s="2">
        <v>10</v>
      </c>
      <c r="C346" s="6" t="s">
        <v>1363</v>
      </c>
    </row>
    <row r="347" spans="2:3" ht="12">
      <c r="B347" s="2">
        <v>11</v>
      </c>
      <c r="C347" s="6" t="s">
        <v>1358</v>
      </c>
    </row>
    <row r="348" spans="2:3" ht="12">
      <c r="B348" s="2">
        <v>12</v>
      </c>
      <c r="C348" s="6" t="s">
        <v>1359</v>
      </c>
    </row>
    <row r="350" ht="12">
      <c r="B350" s="2" t="s">
        <v>301</v>
      </c>
    </row>
    <row r="351" spans="2:3" ht="12">
      <c r="B351" s="2">
        <v>1</v>
      </c>
      <c r="C351" s="2" t="s">
        <v>444</v>
      </c>
    </row>
    <row r="352" ht="12">
      <c r="C352" s="2" t="s">
        <v>239</v>
      </c>
    </row>
    <row r="353" ht="12">
      <c r="C353" s="2" t="s">
        <v>240</v>
      </c>
    </row>
    <row r="354" spans="2:3" ht="12">
      <c r="B354" s="2">
        <v>2</v>
      </c>
      <c r="C354" s="2" t="s">
        <v>302</v>
      </c>
    </row>
    <row r="355" spans="2:3" ht="12">
      <c r="B355" s="2">
        <v>3</v>
      </c>
      <c r="C355" s="2" t="s">
        <v>445</v>
      </c>
    </row>
    <row r="356" spans="2:3" ht="12">
      <c r="B356" s="11">
        <v>4</v>
      </c>
      <c r="C356" s="11" t="s">
        <v>446</v>
      </c>
    </row>
    <row r="357" spans="2:3" ht="24" customHeight="1">
      <c r="B357" s="2">
        <v>5</v>
      </c>
      <c r="C357" s="7" t="s">
        <v>428</v>
      </c>
    </row>
    <row r="358" spans="2:3" ht="12">
      <c r="B358" s="2">
        <v>6</v>
      </c>
      <c r="C358" s="2" t="s">
        <v>453</v>
      </c>
    </row>
    <row r="359" spans="2:3" ht="12">
      <c r="B359" s="2">
        <v>7</v>
      </c>
      <c r="C359" s="2" t="s">
        <v>447</v>
      </c>
    </row>
    <row r="360" spans="2:3" ht="12">
      <c r="B360" s="2">
        <v>8</v>
      </c>
      <c r="C360" s="2" t="s">
        <v>448</v>
      </c>
    </row>
    <row r="361" spans="2:3" ht="12">
      <c r="B361" s="2">
        <v>9</v>
      </c>
      <c r="C361" s="2" t="s">
        <v>319</v>
      </c>
    </row>
    <row r="362" ht="12">
      <c r="C362" s="2" t="s">
        <v>449</v>
      </c>
    </row>
    <row r="363" ht="12">
      <c r="C363" s="2" t="s">
        <v>454</v>
      </c>
    </row>
    <row r="364" ht="12">
      <c r="C364" s="2" t="s">
        <v>450</v>
      </c>
    </row>
    <row r="365" ht="12">
      <c r="C365" s="2" t="s">
        <v>451</v>
      </c>
    </row>
    <row r="366" ht="12">
      <c r="C366" s="2" t="s">
        <v>452</v>
      </c>
    </row>
    <row r="367" spans="2:3" ht="12">
      <c r="B367" s="2">
        <v>10</v>
      </c>
      <c r="C367" s="2" t="s">
        <v>455</v>
      </c>
    </row>
    <row r="368" ht="12">
      <c r="C368" s="2" t="s">
        <v>241</v>
      </c>
    </row>
    <row r="369" ht="12">
      <c r="C369" s="2" t="s">
        <v>242</v>
      </c>
    </row>
    <row r="370" spans="2:3" ht="12">
      <c r="B370" s="2">
        <v>11</v>
      </c>
      <c r="C370" s="2" t="s">
        <v>429</v>
      </c>
    </row>
    <row r="371" spans="2:3" ht="12">
      <c r="B371" s="2">
        <v>12</v>
      </c>
      <c r="C371" s="2" t="s">
        <v>430</v>
      </c>
    </row>
    <row r="372" spans="2:3" ht="12">
      <c r="B372" s="2">
        <v>13</v>
      </c>
      <c r="C372" s="2" t="s">
        <v>431</v>
      </c>
    </row>
    <row r="373" spans="2:3" ht="12">
      <c r="B373" s="2">
        <v>14</v>
      </c>
      <c r="C373" s="2" t="s">
        <v>432</v>
      </c>
    </row>
    <row r="374" ht="12">
      <c r="C374" s="2" t="s">
        <v>243</v>
      </c>
    </row>
    <row r="375" ht="12">
      <c r="C375" s="2" t="s">
        <v>244</v>
      </c>
    </row>
    <row r="376" spans="2:3" ht="12">
      <c r="B376" s="2">
        <v>15</v>
      </c>
      <c r="C376" s="2" t="s">
        <v>433</v>
      </c>
    </row>
    <row r="377" spans="2:3" ht="12">
      <c r="B377" s="2">
        <v>16</v>
      </c>
      <c r="C377" s="2" t="s">
        <v>456</v>
      </c>
    </row>
    <row r="378" ht="12">
      <c r="C378" s="2" t="s">
        <v>245</v>
      </c>
    </row>
    <row r="379" ht="12">
      <c r="C379" s="2" t="s">
        <v>246</v>
      </c>
    </row>
    <row r="380" spans="2:3" ht="12">
      <c r="B380" s="2">
        <v>17</v>
      </c>
      <c r="C380" s="2" t="s">
        <v>434</v>
      </c>
    </row>
    <row r="381" spans="2:3" ht="12">
      <c r="B381" s="2">
        <v>18</v>
      </c>
      <c r="C381" s="2" t="s">
        <v>435</v>
      </c>
    </row>
    <row r="382" spans="2:3" ht="12">
      <c r="B382" s="2">
        <v>19</v>
      </c>
      <c r="C382" s="2" t="s">
        <v>436</v>
      </c>
    </row>
    <row r="383" ht="12">
      <c r="C383" s="2" t="s">
        <v>255</v>
      </c>
    </row>
    <row r="384" ht="12">
      <c r="C384" s="2" t="s">
        <v>256</v>
      </c>
    </row>
    <row r="385" ht="12">
      <c r="C385" s="2" t="s">
        <v>457</v>
      </c>
    </row>
    <row r="386" ht="12">
      <c r="C386" s="2" t="s">
        <v>257</v>
      </c>
    </row>
    <row r="387" spans="2:3" ht="12">
      <c r="B387" s="2">
        <v>20</v>
      </c>
      <c r="C387" s="2" t="s">
        <v>437</v>
      </c>
    </row>
    <row r="388" ht="12">
      <c r="C388" s="2" t="s">
        <v>258</v>
      </c>
    </row>
    <row r="389" ht="12">
      <c r="C389" s="2" t="s">
        <v>259</v>
      </c>
    </row>
    <row r="390" ht="12">
      <c r="C390" s="2" t="s">
        <v>260</v>
      </c>
    </row>
    <row r="391" spans="2:3" ht="12">
      <c r="B391" s="2">
        <v>21</v>
      </c>
      <c r="C391" s="2" t="s">
        <v>272</v>
      </c>
    </row>
    <row r="392" spans="2:3" ht="12">
      <c r="B392" s="2">
        <v>22</v>
      </c>
      <c r="C392" s="2" t="s">
        <v>438</v>
      </c>
    </row>
    <row r="393" ht="12">
      <c r="C393" s="2" t="s">
        <v>261</v>
      </c>
    </row>
    <row r="394" ht="12">
      <c r="C394" s="2" t="s">
        <v>275</v>
      </c>
    </row>
    <row r="395" spans="2:3" ht="12">
      <c r="B395" s="2">
        <v>23</v>
      </c>
      <c r="C395" s="2" t="s">
        <v>439</v>
      </c>
    </row>
    <row r="396" spans="2:3" ht="12">
      <c r="B396" s="2">
        <v>24</v>
      </c>
      <c r="C396" s="2" t="s">
        <v>440</v>
      </c>
    </row>
    <row r="397" spans="2:3" ht="12">
      <c r="B397" s="2">
        <v>25</v>
      </c>
      <c r="C397" s="2" t="s">
        <v>441</v>
      </c>
    </row>
    <row r="398" spans="2:3" ht="12">
      <c r="B398" s="2">
        <v>26</v>
      </c>
      <c r="C398" s="2" t="s">
        <v>442</v>
      </c>
    </row>
    <row r="399" spans="2:3" ht="12">
      <c r="B399" s="11">
        <v>27</v>
      </c>
      <c r="C399" s="11" t="s">
        <v>360</v>
      </c>
    </row>
    <row r="400" spans="2:3" ht="12">
      <c r="B400" s="2">
        <v>28</v>
      </c>
      <c r="C400" s="2" t="s">
        <v>443</v>
      </c>
    </row>
    <row r="401" spans="2:3" ht="12">
      <c r="B401" s="2">
        <v>29</v>
      </c>
      <c r="C401" s="2" t="s">
        <v>361</v>
      </c>
    </row>
    <row r="403" ht="12">
      <c r="B403" s="2" t="s">
        <v>215</v>
      </c>
    </row>
    <row r="404" spans="2:3" ht="12">
      <c r="B404" s="2">
        <v>1</v>
      </c>
      <c r="C404" s="2" t="s">
        <v>374</v>
      </c>
    </row>
    <row r="405" spans="2:3" ht="12">
      <c r="B405" s="11">
        <v>2</v>
      </c>
      <c r="C405" s="11" t="s">
        <v>362</v>
      </c>
    </row>
    <row r="406" spans="2:3" ht="12">
      <c r="B406" s="11">
        <v>3</v>
      </c>
      <c r="C406" s="11" t="s">
        <v>375</v>
      </c>
    </row>
    <row r="407" spans="2:3" ht="12">
      <c r="B407" s="2">
        <v>4</v>
      </c>
      <c r="C407" s="2" t="s">
        <v>363</v>
      </c>
    </row>
    <row r="408" ht="12">
      <c r="C408" s="2" t="s">
        <v>358</v>
      </c>
    </row>
    <row r="409" ht="12">
      <c r="C409" s="2" t="s">
        <v>359</v>
      </c>
    </row>
    <row r="410" spans="2:3" ht="12">
      <c r="B410" s="2">
        <v>5</v>
      </c>
      <c r="C410" s="2" t="s">
        <v>364</v>
      </c>
    </row>
    <row r="411" spans="2:3" ht="12">
      <c r="B411" s="2">
        <v>6</v>
      </c>
      <c r="C411" s="2" t="s">
        <v>268</v>
      </c>
    </row>
    <row r="412" ht="12">
      <c r="C412" s="2" t="s">
        <v>269</v>
      </c>
    </row>
    <row r="413" ht="12">
      <c r="C413" s="2" t="s">
        <v>270</v>
      </c>
    </row>
    <row r="414" spans="2:3" ht="12">
      <c r="B414" s="2">
        <v>7</v>
      </c>
      <c r="C414" s="2" t="s">
        <v>271</v>
      </c>
    </row>
    <row r="415" ht="12">
      <c r="C415" s="2" t="s">
        <v>269</v>
      </c>
    </row>
    <row r="416" ht="12">
      <c r="C416" s="2" t="s">
        <v>270</v>
      </c>
    </row>
    <row r="417" spans="2:3" ht="12">
      <c r="B417" s="2">
        <v>8</v>
      </c>
      <c r="C417" s="2" t="s">
        <v>376</v>
      </c>
    </row>
    <row r="418" spans="2:3" ht="12">
      <c r="B418" s="2">
        <v>9</v>
      </c>
      <c r="C418" s="2" t="s">
        <v>365</v>
      </c>
    </row>
    <row r="419" spans="2:3" ht="12">
      <c r="B419" s="2">
        <v>10</v>
      </c>
      <c r="C419" s="2" t="s">
        <v>366</v>
      </c>
    </row>
    <row r="420" spans="2:3" ht="12">
      <c r="B420" s="2">
        <v>11</v>
      </c>
      <c r="C420" s="6" t="s">
        <v>274</v>
      </c>
    </row>
    <row r="421" spans="2:3" ht="12">
      <c r="B421" s="2">
        <v>12</v>
      </c>
      <c r="C421" s="6" t="s">
        <v>273</v>
      </c>
    </row>
    <row r="422" spans="2:3" ht="12">
      <c r="B422" s="2">
        <v>13</v>
      </c>
      <c r="C422" s="2" t="s">
        <v>377</v>
      </c>
    </row>
    <row r="423" spans="2:3" ht="12">
      <c r="B423" s="2">
        <v>14</v>
      </c>
      <c r="C423" s="2" t="s">
        <v>367</v>
      </c>
    </row>
    <row r="424" spans="2:3" ht="12">
      <c r="B424" s="2">
        <v>15</v>
      </c>
      <c r="C424" s="2" t="s">
        <v>378</v>
      </c>
    </row>
    <row r="425" spans="2:3" ht="12">
      <c r="B425" s="2">
        <v>16</v>
      </c>
      <c r="C425" s="2" t="s">
        <v>379</v>
      </c>
    </row>
    <row r="426" ht="12">
      <c r="C426" s="2" t="s">
        <v>405</v>
      </c>
    </row>
    <row r="427" ht="12">
      <c r="C427" s="2" t="s">
        <v>406</v>
      </c>
    </row>
    <row r="428" spans="2:3" ht="12">
      <c r="B428" s="2">
        <v>17</v>
      </c>
      <c r="C428" s="2" t="s">
        <v>380</v>
      </c>
    </row>
    <row r="429" ht="12">
      <c r="C429" s="2" t="s">
        <v>407</v>
      </c>
    </row>
    <row r="430" ht="12">
      <c r="C430" s="2" t="s">
        <v>408</v>
      </c>
    </row>
    <row r="431" spans="2:3" ht="12">
      <c r="B431" s="2">
        <v>18</v>
      </c>
      <c r="C431" s="2" t="s">
        <v>368</v>
      </c>
    </row>
    <row r="432" spans="2:3" ht="12">
      <c r="B432" s="2">
        <v>19</v>
      </c>
      <c r="C432" s="2" t="s">
        <v>381</v>
      </c>
    </row>
    <row r="433" spans="2:3" ht="12">
      <c r="B433" s="2">
        <v>20</v>
      </c>
      <c r="C433" s="2" t="s">
        <v>382</v>
      </c>
    </row>
    <row r="434" ht="12">
      <c r="C434" s="2" t="s">
        <v>409</v>
      </c>
    </row>
    <row r="435" ht="12">
      <c r="C435" s="2" t="s">
        <v>410</v>
      </c>
    </row>
    <row r="436" spans="2:3" ht="12">
      <c r="B436" s="2">
        <v>21</v>
      </c>
      <c r="C436" s="2" t="s">
        <v>383</v>
      </c>
    </row>
    <row r="437" spans="2:3" ht="12">
      <c r="B437" s="2">
        <v>22</v>
      </c>
      <c r="C437" s="2" t="s">
        <v>373</v>
      </c>
    </row>
    <row r="438" spans="2:3" ht="12">
      <c r="B438" s="2">
        <v>23</v>
      </c>
      <c r="C438" s="2" t="s">
        <v>369</v>
      </c>
    </row>
    <row r="439" spans="2:3" ht="12">
      <c r="B439" s="2">
        <v>24</v>
      </c>
      <c r="C439" s="2" t="s">
        <v>370</v>
      </c>
    </row>
    <row r="440" spans="2:3" ht="12">
      <c r="B440" s="2">
        <v>25</v>
      </c>
      <c r="C440" s="2" t="s">
        <v>371</v>
      </c>
    </row>
    <row r="441" spans="2:3" ht="12">
      <c r="B441" s="2">
        <v>26</v>
      </c>
      <c r="C441" s="2" t="s">
        <v>372</v>
      </c>
    </row>
    <row r="442" ht="12">
      <c r="C442" s="2" t="s">
        <v>411</v>
      </c>
    </row>
    <row r="443" ht="12">
      <c r="C443" s="2" t="s">
        <v>412</v>
      </c>
    </row>
    <row r="445" ht="12">
      <c r="B445" s="2" t="s">
        <v>338</v>
      </c>
    </row>
    <row r="446" spans="2:3" ht="12">
      <c r="B446" s="2">
        <v>1</v>
      </c>
      <c r="C446" s="2" t="s">
        <v>413</v>
      </c>
    </row>
    <row r="447" spans="2:3" ht="12">
      <c r="B447" s="2">
        <v>2</v>
      </c>
      <c r="C447" s="2" t="s">
        <v>384</v>
      </c>
    </row>
    <row r="448" ht="12">
      <c r="C448" s="2" t="s">
        <v>414</v>
      </c>
    </row>
    <row r="449" ht="12">
      <c r="C449" s="2" t="s">
        <v>415</v>
      </c>
    </row>
    <row r="450" ht="12">
      <c r="C450" s="2" t="s">
        <v>416</v>
      </c>
    </row>
    <row r="451" spans="2:3" ht="12">
      <c r="B451" s="11">
        <v>3</v>
      </c>
      <c r="C451" s="11" t="s">
        <v>339</v>
      </c>
    </row>
    <row r="452" spans="2:3" ht="12">
      <c r="B452" s="11"/>
      <c r="C452" s="11" t="s">
        <v>389</v>
      </c>
    </row>
    <row r="453" ht="12">
      <c r="C453" s="2" t="s">
        <v>388</v>
      </c>
    </row>
    <row r="454" ht="12">
      <c r="C454" s="2" t="s">
        <v>385</v>
      </c>
    </row>
    <row r="455" ht="12">
      <c r="C455" s="2" t="s">
        <v>386</v>
      </c>
    </row>
    <row r="456" ht="12">
      <c r="C456" s="2" t="s">
        <v>387</v>
      </c>
    </row>
    <row r="458" ht="12">
      <c r="B458" s="2" t="s">
        <v>417</v>
      </c>
    </row>
    <row r="459" spans="2:3" ht="12">
      <c r="B459" s="11">
        <v>1</v>
      </c>
      <c r="C459" s="11" t="s">
        <v>418</v>
      </c>
    </row>
    <row r="460" ht="12">
      <c r="C460" s="2" t="s">
        <v>421</v>
      </c>
    </row>
    <row r="461" spans="2:3" ht="12">
      <c r="B461" s="11"/>
      <c r="C461" s="11" t="s">
        <v>394</v>
      </c>
    </row>
    <row r="462" ht="12">
      <c r="C462" s="2" t="s">
        <v>397</v>
      </c>
    </row>
    <row r="463" ht="12">
      <c r="C463" s="2" t="s">
        <v>395</v>
      </c>
    </row>
    <row r="464" spans="2:3" ht="12">
      <c r="B464" s="2">
        <v>2</v>
      </c>
      <c r="C464" s="2" t="s">
        <v>396</v>
      </c>
    </row>
    <row r="465" spans="2:3" ht="12">
      <c r="B465" s="2">
        <v>3</v>
      </c>
      <c r="C465" s="2" t="s">
        <v>390</v>
      </c>
    </row>
    <row r="466" spans="2:3" ht="12">
      <c r="B466" s="2">
        <v>4</v>
      </c>
      <c r="C466" s="2" t="s">
        <v>391</v>
      </c>
    </row>
    <row r="467" ht="12">
      <c r="C467" s="2" t="s">
        <v>422</v>
      </c>
    </row>
    <row r="468" ht="12">
      <c r="C468" s="2" t="s">
        <v>423</v>
      </c>
    </row>
    <row r="469" spans="2:3" ht="12">
      <c r="B469" s="2">
        <v>5</v>
      </c>
      <c r="C469" s="2" t="s">
        <v>398</v>
      </c>
    </row>
    <row r="470" spans="2:3" ht="12">
      <c r="B470" s="11">
        <v>6</v>
      </c>
      <c r="C470" s="11" t="s">
        <v>399</v>
      </c>
    </row>
    <row r="471" ht="12">
      <c r="C471" s="2" t="s">
        <v>424</v>
      </c>
    </row>
    <row r="472" spans="2:3" ht="12">
      <c r="B472" s="11"/>
      <c r="C472" s="11" t="s">
        <v>425</v>
      </c>
    </row>
    <row r="473" ht="12">
      <c r="C473" s="2" t="s">
        <v>426</v>
      </c>
    </row>
    <row r="474" ht="12">
      <c r="C474" s="2" t="s">
        <v>427</v>
      </c>
    </row>
    <row r="475" ht="12">
      <c r="C475" s="2" t="s">
        <v>458</v>
      </c>
    </row>
    <row r="476" ht="12">
      <c r="C476" s="2" t="s">
        <v>401</v>
      </c>
    </row>
    <row r="477" ht="12">
      <c r="C477" s="2" t="s">
        <v>400</v>
      </c>
    </row>
    <row r="478" ht="12">
      <c r="C478" s="2" t="s">
        <v>459</v>
      </c>
    </row>
    <row r="479" spans="2:3" ht="12">
      <c r="B479" s="2">
        <v>7</v>
      </c>
      <c r="C479" s="2" t="s">
        <v>392</v>
      </c>
    </row>
    <row r="480" spans="2:3" ht="12">
      <c r="B480" s="2">
        <v>8</v>
      </c>
      <c r="C480" s="2" t="s">
        <v>393</v>
      </c>
    </row>
    <row r="481" ht="12">
      <c r="C481" s="2" t="s">
        <v>460</v>
      </c>
    </row>
    <row r="482" ht="12">
      <c r="C482" s="2" t="s">
        <v>461</v>
      </c>
    </row>
    <row r="483" ht="12">
      <c r="C483" s="2" t="s">
        <v>462</v>
      </c>
    </row>
    <row r="484" ht="12">
      <c r="C484" s="2" t="s">
        <v>307</v>
      </c>
    </row>
    <row r="485" ht="12">
      <c r="C485" s="2" t="s">
        <v>308</v>
      </c>
    </row>
    <row r="487" ht="12">
      <c r="B487" s="2" t="s">
        <v>419</v>
      </c>
    </row>
    <row r="488" ht="12">
      <c r="C488" s="2" t="s">
        <v>420</v>
      </c>
    </row>
  </sheetData>
  <printOptions/>
  <pageMargins left="0.75" right="0.75" top="1" bottom="1" header="0.512" footer="0.512"/>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B1:R70"/>
  <sheetViews>
    <sheetView workbookViewId="0" topLeftCell="A1">
      <selection activeCell="A1" sqref="A1"/>
    </sheetView>
  </sheetViews>
  <sheetFormatPr defaultColWidth="9.00390625" defaultRowHeight="13.5"/>
  <cols>
    <col min="1" max="1" width="2.625" style="104" customWidth="1"/>
    <col min="2" max="2" width="3.125" style="104" customWidth="1"/>
    <col min="3" max="3" width="10.25390625" style="104" customWidth="1"/>
    <col min="4" max="5" width="9.875" style="104" customWidth="1"/>
    <col min="6" max="6" width="9.625" style="106" customWidth="1"/>
    <col min="7" max="7" width="9.875" style="104" customWidth="1"/>
    <col min="8" max="8" width="9.125" style="107" customWidth="1"/>
    <col min="9" max="9" width="9.125" style="108" customWidth="1"/>
    <col min="10" max="10" width="9.00390625" style="109" customWidth="1"/>
    <col min="11" max="12" width="9.00390625" style="104" customWidth="1"/>
    <col min="13" max="18" width="9.00390625" style="110" customWidth="1"/>
    <col min="19" max="16384" width="9.00390625" style="104" customWidth="1"/>
  </cols>
  <sheetData>
    <row r="1" ht="14.25">
      <c r="B1" s="105" t="s">
        <v>1466</v>
      </c>
    </row>
    <row r="2" ht="12" customHeight="1">
      <c r="B2" s="105"/>
    </row>
    <row r="3" spans="3:18" ht="15" customHeight="1" thickBot="1">
      <c r="C3" s="110"/>
      <c r="D3" s="110"/>
      <c r="E3" s="110"/>
      <c r="G3" s="110"/>
      <c r="H3" s="111"/>
      <c r="K3" s="112"/>
      <c r="L3" s="113" t="s">
        <v>1460</v>
      </c>
      <c r="R3" s="114"/>
    </row>
    <row r="4" spans="2:18" ht="10.5" customHeight="1" thickTop="1">
      <c r="B4" s="1279" t="s">
        <v>1419</v>
      </c>
      <c r="C4" s="1280"/>
      <c r="D4" s="1310">
        <v>53</v>
      </c>
      <c r="E4" s="1293">
        <v>53</v>
      </c>
      <c r="F4" s="1294"/>
      <c r="G4" s="1293">
        <v>54</v>
      </c>
      <c r="H4" s="1294"/>
      <c r="I4" s="1293">
        <v>55</v>
      </c>
      <c r="J4" s="1294"/>
      <c r="K4" s="1299">
        <v>56</v>
      </c>
      <c r="L4" s="1300"/>
      <c r="M4" s="1303"/>
      <c r="N4" s="1304"/>
      <c r="O4" s="1304"/>
      <c r="P4" s="1304"/>
      <c r="Q4" s="1304"/>
      <c r="R4" s="1304"/>
    </row>
    <row r="5" spans="2:18" ht="11.25" customHeight="1">
      <c r="B5" s="1281"/>
      <c r="C5" s="1271"/>
      <c r="D5" s="1311"/>
      <c r="E5" s="1295"/>
      <c r="F5" s="1296"/>
      <c r="G5" s="1295"/>
      <c r="H5" s="1296"/>
      <c r="I5" s="1295"/>
      <c r="J5" s="1296"/>
      <c r="K5" s="1301"/>
      <c r="L5" s="1302"/>
      <c r="M5" s="1305"/>
      <c r="N5" s="1306"/>
      <c r="O5" s="1306"/>
      <c r="P5" s="1306"/>
      <c r="Q5" s="1306"/>
      <c r="R5" s="1306"/>
    </row>
    <row r="6" spans="2:18" ht="15" customHeight="1">
      <c r="B6" s="1272"/>
      <c r="C6" s="1273"/>
      <c r="D6" s="117" t="s">
        <v>1461</v>
      </c>
      <c r="E6" s="117" t="s">
        <v>1461</v>
      </c>
      <c r="F6" s="118" t="s">
        <v>1462</v>
      </c>
      <c r="G6" s="117" t="s">
        <v>1461</v>
      </c>
      <c r="H6" s="118" t="s">
        <v>1462</v>
      </c>
      <c r="I6" s="117" t="s">
        <v>1461</v>
      </c>
      <c r="J6" s="118" t="s">
        <v>1462</v>
      </c>
      <c r="K6" s="117" t="s">
        <v>1461</v>
      </c>
      <c r="L6" s="117" t="s">
        <v>1462</v>
      </c>
      <c r="M6" s="115"/>
      <c r="N6" s="116"/>
      <c r="O6" s="116"/>
      <c r="P6" s="116"/>
      <c r="Q6" s="116"/>
      <c r="R6" s="116"/>
    </row>
    <row r="7" spans="2:18" s="119" customFormat="1" ht="15" customHeight="1">
      <c r="B7" s="1282" t="s">
        <v>1455</v>
      </c>
      <c r="C7" s="1283"/>
      <c r="D7" s="120">
        <f>SUM(D9:D10)</f>
        <v>315305</v>
      </c>
      <c r="E7" s="121">
        <f>E9+E10</f>
        <v>318912</v>
      </c>
      <c r="F7" s="122">
        <f>F9+F10</f>
        <v>3607</v>
      </c>
      <c r="G7" s="121">
        <f>SUM(G9:G10)</f>
        <v>321824</v>
      </c>
      <c r="H7" s="122">
        <f>H9+H10</f>
        <v>2912</v>
      </c>
      <c r="I7" s="121">
        <f>I9+I10</f>
        <v>323583</v>
      </c>
      <c r="J7" s="122">
        <f>J9+J10</f>
        <v>1759</v>
      </c>
      <c r="K7" s="121">
        <f>K9+K10</f>
        <v>325462</v>
      </c>
      <c r="L7" s="121">
        <f>L9+L10</f>
        <v>1879</v>
      </c>
      <c r="M7" s="38"/>
      <c r="N7" s="39"/>
      <c r="O7" s="39"/>
      <c r="P7" s="39"/>
      <c r="Q7" s="39"/>
      <c r="R7" s="39"/>
    </row>
    <row r="8" spans="2:18" s="119" customFormat="1" ht="6" customHeight="1">
      <c r="B8" s="123"/>
      <c r="C8" s="124"/>
      <c r="D8" s="125"/>
      <c r="E8" s="126"/>
      <c r="F8" s="127"/>
      <c r="G8" s="126"/>
      <c r="H8" s="127"/>
      <c r="I8" s="126"/>
      <c r="J8" s="127"/>
      <c r="K8" s="126"/>
      <c r="L8" s="126"/>
      <c r="M8" s="125"/>
      <c r="N8" s="126"/>
      <c r="O8" s="126"/>
      <c r="P8" s="126"/>
      <c r="Q8" s="126"/>
      <c r="R8" s="126"/>
    </row>
    <row r="9" spans="2:18" s="119" customFormat="1" ht="15" customHeight="1">
      <c r="B9" s="1297" t="s">
        <v>1463</v>
      </c>
      <c r="C9" s="1298"/>
      <c r="D9" s="125">
        <f aca="true" t="shared" si="0" ref="D9:L9">SUM(D17:D31)</f>
        <v>228072</v>
      </c>
      <c r="E9" s="126">
        <f t="shared" si="0"/>
        <v>231757</v>
      </c>
      <c r="F9" s="127">
        <f t="shared" si="0"/>
        <v>3685</v>
      </c>
      <c r="G9" s="126">
        <f t="shared" si="0"/>
        <v>234677</v>
      </c>
      <c r="H9" s="127">
        <f t="shared" si="0"/>
        <v>2920</v>
      </c>
      <c r="I9" s="126">
        <f t="shared" si="0"/>
        <v>236669</v>
      </c>
      <c r="J9" s="127">
        <f t="shared" si="0"/>
        <v>1992</v>
      </c>
      <c r="K9" s="126">
        <f t="shared" si="0"/>
        <v>238478</v>
      </c>
      <c r="L9" s="126">
        <f t="shared" si="0"/>
        <v>1809</v>
      </c>
      <c r="M9" s="125"/>
      <c r="N9" s="126"/>
      <c r="O9" s="126"/>
      <c r="P9" s="126"/>
      <c r="Q9" s="126"/>
      <c r="R9" s="126"/>
    </row>
    <row r="10" spans="2:18" s="119" customFormat="1" ht="15" customHeight="1">
      <c r="B10" s="1297" t="s">
        <v>1464</v>
      </c>
      <c r="C10" s="1284"/>
      <c r="D10" s="128">
        <f aca="true" t="shared" si="1" ref="D10:I10">SUM(D33:D66)</f>
        <v>87233</v>
      </c>
      <c r="E10" s="127">
        <f t="shared" si="1"/>
        <v>87155</v>
      </c>
      <c r="F10" s="127">
        <f t="shared" si="1"/>
        <v>-78</v>
      </c>
      <c r="G10" s="127">
        <f t="shared" si="1"/>
        <v>87147</v>
      </c>
      <c r="H10" s="127">
        <f t="shared" si="1"/>
        <v>-8</v>
      </c>
      <c r="I10" s="127">
        <f t="shared" si="1"/>
        <v>86914</v>
      </c>
      <c r="J10" s="127">
        <v>-233</v>
      </c>
      <c r="K10" s="127">
        <f>SUM(K33:K66)</f>
        <v>86984</v>
      </c>
      <c r="L10" s="127">
        <f>SUM(L33:L66)</f>
        <v>70</v>
      </c>
      <c r="M10" s="125"/>
      <c r="N10" s="126"/>
      <c r="O10" s="126"/>
      <c r="P10" s="126"/>
      <c r="Q10" s="126"/>
      <c r="R10" s="126"/>
    </row>
    <row r="11" spans="2:18" s="119" customFormat="1" ht="7.5" customHeight="1">
      <c r="B11" s="129"/>
      <c r="C11" s="130"/>
      <c r="D11" s="125"/>
      <c r="E11" s="126"/>
      <c r="F11" s="127"/>
      <c r="G11" s="126"/>
      <c r="H11" s="127"/>
      <c r="I11" s="126"/>
      <c r="J11" s="127"/>
      <c r="K11" s="126"/>
      <c r="L11" s="126"/>
      <c r="M11" s="125"/>
      <c r="N11" s="126"/>
      <c r="O11" s="126"/>
      <c r="P11" s="126"/>
      <c r="Q11" s="126"/>
      <c r="R11" s="126"/>
    </row>
    <row r="12" spans="2:18" s="119" customFormat="1" ht="13.5" customHeight="1">
      <c r="B12" s="1307" t="s">
        <v>1456</v>
      </c>
      <c r="C12" s="1308"/>
      <c r="D12" s="125">
        <f aca="true" t="shared" si="2" ref="D12:L12">+D17+D23+D24+D25+D28+D29+D30+D33+D34+D35+D36+D37+D38+D39</f>
        <v>140696</v>
      </c>
      <c r="E12" s="126">
        <f t="shared" si="2"/>
        <v>143437</v>
      </c>
      <c r="F12" s="127">
        <f t="shared" si="2"/>
        <v>2741</v>
      </c>
      <c r="G12" s="126">
        <f t="shared" si="2"/>
        <v>145133</v>
      </c>
      <c r="H12" s="127">
        <f t="shared" si="2"/>
        <v>1696</v>
      </c>
      <c r="I12" s="126">
        <f t="shared" si="2"/>
        <v>146468</v>
      </c>
      <c r="J12" s="127">
        <f t="shared" si="2"/>
        <v>1335</v>
      </c>
      <c r="K12" s="126">
        <f t="shared" si="2"/>
        <v>147453</v>
      </c>
      <c r="L12" s="126">
        <f t="shared" si="2"/>
        <v>985</v>
      </c>
      <c r="M12" s="125"/>
      <c r="N12" s="126"/>
      <c r="O12" s="126"/>
      <c r="P12" s="126"/>
      <c r="Q12" s="126"/>
      <c r="R12" s="126"/>
    </row>
    <row r="13" spans="2:18" s="119" customFormat="1" ht="13.5" customHeight="1">
      <c r="B13" s="1307" t="s">
        <v>1457</v>
      </c>
      <c r="C13" s="1308"/>
      <c r="D13" s="125">
        <f aca="true" t="shared" si="3" ref="D13:L13">+D22+D41+D42+D43+D44+D45+D46+D47</f>
        <v>25058</v>
      </c>
      <c r="E13" s="126">
        <f t="shared" si="3"/>
        <v>25101</v>
      </c>
      <c r="F13" s="127">
        <f t="shared" si="3"/>
        <v>43</v>
      </c>
      <c r="G13" s="126">
        <f t="shared" si="3"/>
        <v>25184</v>
      </c>
      <c r="H13" s="127">
        <f t="shared" si="3"/>
        <v>83</v>
      </c>
      <c r="I13" s="126">
        <f t="shared" si="3"/>
        <v>25355</v>
      </c>
      <c r="J13" s="127">
        <f t="shared" si="3"/>
        <v>171</v>
      </c>
      <c r="K13" s="126">
        <f t="shared" si="3"/>
        <v>25462</v>
      </c>
      <c r="L13" s="126">
        <f t="shared" si="3"/>
        <v>107</v>
      </c>
      <c r="M13" s="125"/>
      <c r="N13" s="126"/>
      <c r="O13" s="126"/>
      <c r="P13" s="126"/>
      <c r="Q13" s="126"/>
      <c r="R13" s="126"/>
    </row>
    <row r="14" spans="2:18" s="119" customFormat="1" ht="13.5" customHeight="1">
      <c r="B14" s="1307" t="s">
        <v>1458</v>
      </c>
      <c r="C14" s="1308"/>
      <c r="D14" s="125">
        <f aca="true" t="shared" si="4" ref="D14:L14">+D18+D27+D31+D49+D50+D51+D52+D53</f>
        <v>64914</v>
      </c>
      <c r="E14" s="126">
        <f t="shared" si="4"/>
        <v>65188</v>
      </c>
      <c r="F14" s="127">
        <f t="shared" si="4"/>
        <v>274</v>
      </c>
      <c r="G14" s="126">
        <f t="shared" si="4"/>
        <v>65483</v>
      </c>
      <c r="H14" s="127">
        <f t="shared" si="4"/>
        <v>295</v>
      </c>
      <c r="I14" s="126">
        <f t="shared" si="4"/>
        <v>65444</v>
      </c>
      <c r="J14" s="127">
        <f t="shared" si="4"/>
        <v>-39</v>
      </c>
      <c r="K14" s="126">
        <f t="shared" si="4"/>
        <v>65663</v>
      </c>
      <c r="L14" s="126">
        <f t="shared" si="4"/>
        <v>219</v>
      </c>
      <c r="M14" s="125"/>
      <c r="N14" s="126"/>
      <c r="O14" s="126"/>
      <c r="P14" s="126"/>
      <c r="Q14" s="126"/>
      <c r="R14" s="126"/>
    </row>
    <row r="15" spans="2:18" s="119" customFormat="1" ht="13.5" customHeight="1">
      <c r="B15" s="1307" t="s">
        <v>1459</v>
      </c>
      <c r="C15" s="1309"/>
      <c r="D15" s="126">
        <f aca="true" t="shared" si="5" ref="D15:I15">+D19+D20+D55+D56+D57+D58+D59+D60+D61+D62+D63+D64+D65+D66</f>
        <v>84637</v>
      </c>
      <c r="E15" s="126">
        <f t="shared" si="5"/>
        <v>85186</v>
      </c>
      <c r="F15" s="127">
        <f t="shared" si="5"/>
        <v>549</v>
      </c>
      <c r="G15" s="126">
        <f t="shared" si="5"/>
        <v>86024</v>
      </c>
      <c r="H15" s="127">
        <f t="shared" si="5"/>
        <v>838</v>
      </c>
      <c r="I15" s="126">
        <f t="shared" si="5"/>
        <v>86316</v>
      </c>
      <c r="J15" s="127">
        <v>292</v>
      </c>
      <c r="K15" s="126">
        <f>+K19+K20+K55+K56+K57+K58+K59+K60+K61+K62+K63+K64+K65+K66</f>
        <v>86884</v>
      </c>
      <c r="L15" s="126">
        <f>+L19+L20+L55+L56+L57+L58+L59+L60+L61+L62+L63+L64+L65+L66</f>
        <v>568</v>
      </c>
      <c r="M15" s="125"/>
      <c r="N15" s="126"/>
      <c r="O15" s="126"/>
      <c r="P15" s="126"/>
      <c r="Q15" s="126"/>
      <c r="R15" s="126"/>
    </row>
    <row r="16" spans="2:13" ht="6" customHeight="1">
      <c r="B16" s="131"/>
      <c r="C16" s="132"/>
      <c r="D16" s="45"/>
      <c r="E16" s="45"/>
      <c r="F16" s="133"/>
      <c r="G16" s="45"/>
      <c r="H16" s="133"/>
      <c r="I16" s="45"/>
      <c r="J16" s="133"/>
      <c r="K16" s="45"/>
      <c r="L16" s="135"/>
      <c r="M16" s="131"/>
    </row>
    <row r="17" spans="2:18" ht="13.5" customHeight="1">
      <c r="B17" s="131"/>
      <c r="C17" s="136" t="s">
        <v>1383</v>
      </c>
      <c r="D17" s="45">
        <v>66164</v>
      </c>
      <c r="E17" s="45">
        <v>67916</v>
      </c>
      <c r="F17" s="133">
        <f>+E17-D17</f>
        <v>1752</v>
      </c>
      <c r="G17" s="45">
        <v>69238</v>
      </c>
      <c r="H17" s="133">
        <f>+G17-E17</f>
        <v>1322</v>
      </c>
      <c r="I17" s="45">
        <v>69889</v>
      </c>
      <c r="J17" s="133">
        <f>+I17-G17</f>
        <v>651</v>
      </c>
      <c r="K17" s="45">
        <v>70482</v>
      </c>
      <c r="L17" s="133">
        <f>K17-I17</f>
        <v>593</v>
      </c>
      <c r="M17" s="137"/>
      <c r="N17" s="133"/>
      <c r="O17" s="133"/>
      <c r="P17" s="133"/>
      <c r="Q17" s="133"/>
      <c r="R17" s="133"/>
    </row>
    <row r="18" spans="2:18" ht="13.5" customHeight="1">
      <c r="B18" s="131"/>
      <c r="C18" s="136" t="s">
        <v>1384</v>
      </c>
      <c r="D18" s="45">
        <v>25590</v>
      </c>
      <c r="E18" s="45">
        <v>25770</v>
      </c>
      <c r="F18" s="133">
        <f>+E18-D18</f>
        <v>180</v>
      </c>
      <c r="G18" s="45">
        <v>25887</v>
      </c>
      <c r="H18" s="133">
        <f>+G18-E18</f>
        <v>117</v>
      </c>
      <c r="I18" s="45">
        <v>25885</v>
      </c>
      <c r="J18" s="133">
        <f>+I18-G18</f>
        <v>-2</v>
      </c>
      <c r="K18" s="45">
        <v>26055</v>
      </c>
      <c r="L18" s="133">
        <f>K18-I18</f>
        <v>170</v>
      </c>
      <c r="M18" s="137"/>
      <c r="N18" s="133"/>
      <c r="O18" s="133"/>
      <c r="P18" s="133"/>
      <c r="Q18" s="133"/>
      <c r="R18" s="133"/>
    </row>
    <row r="19" spans="2:18" ht="13.5" customHeight="1">
      <c r="B19" s="131"/>
      <c r="C19" s="136" t="s">
        <v>1386</v>
      </c>
      <c r="D19" s="45">
        <v>26470</v>
      </c>
      <c r="E19" s="45">
        <v>26807</v>
      </c>
      <c r="F19" s="133">
        <f>+E19-D19</f>
        <v>337</v>
      </c>
      <c r="G19" s="45">
        <v>27314</v>
      </c>
      <c r="H19" s="133">
        <f>+G19-E19</f>
        <v>507</v>
      </c>
      <c r="I19" s="45">
        <v>27427</v>
      </c>
      <c r="J19" s="133">
        <f>+I19-G19</f>
        <v>113</v>
      </c>
      <c r="K19" s="45">
        <v>27570</v>
      </c>
      <c r="L19" s="133">
        <f>K19-I19</f>
        <v>143</v>
      </c>
      <c r="M19" s="137"/>
      <c r="N19" s="133"/>
      <c r="O19" s="133"/>
      <c r="P19" s="133"/>
      <c r="Q19" s="133"/>
      <c r="R19" s="133"/>
    </row>
    <row r="20" spans="2:18" ht="13.5" customHeight="1">
      <c r="B20" s="131"/>
      <c r="C20" s="136" t="s">
        <v>1388</v>
      </c>
      <c r="D20" s="45">
        <v>27779</v>
      </c>
      <c r="E20" s="45">
        <v>28098</v>
      </c>
      <c r="F20" s="133">
        <f>+E20-D20</f>
        <v>319</v>
      </c>
      <c r="G20" s="45">
        <v>28469</v>
      </c>
      <c r="H20" s="133">
        <f>+G20-E20</f>
        <v>371</v>
      </c>
      <c r="I20" s="45">
        <v>28708</v>
      </c>
      <c r="J20" s="133">
        <f>+I20-G20</f>
        <v>239</v>
      </c>
      <c r="K20" s="45">
        <v>29117</v>
      </c>
      <c r="L20" s="133">
        <f>K20-I20</f>
        <v>409</v>
      </c>
      <c r="M20" s="137"/>
      <c r="N20" s="133"/>
      <c r="O20" s="133"/>
      <c r="P20" s="133"/>
      <c r="Q20" s="133"/>
      <c r="R20" s="133"/>
    </row>
    <row r="21" spans="2:18" ht="6" customHeight="1">
      <c r="B21" s="131"/>
      <c r="C21" s="136"/>
      <c r="D21" s="45"/>
      <c r="E21" s="45"/>
      <c r="F21" s="133"/>
      <c r="G21" s="45"/>
      <c r="H21" s="133"/>
      <c r="I21" s="45"/>
      <c r="J21" s="133"/>
      <c r="K21" s="45"/>
      <c r="L21" s="133"/>
      <c r="M21" s="137"/>
      <c r="N21" s="133"/>
      <c r="O21" s="133"/>
      <c r="P21" s="133"/>
      <c r="Q21" s="133"/>
      <c r="R21" s="133"/>
    </row>
    <row r="22" spans="2:18" ht="13.5" customHeight="1">
      <c r="B22" s="131"/>
      <c r="C22" s="136" t="s">
        <v>1390</v>
      </c>
      <c r="D22" s="45">
        <v>11231</v>
      </c>
      <c r="E22" s="45">
        <v>11301</v>
      </c>
      <c r="F22" s="133">
        <f>+E22-D22</f>
        <v>70</v>
      </c>
      <c r="G22" s="45">
        <v>11409</v>
      </c>
      <c r="H22" s="133">
        <f>+G22-E22</f>
        <v>108</v>
      </c>
      <c r="I22" s="45">
        <v>11482</v>
      </c>
      <c r="J22" s="133">
        <f>+I22-G22</f>
        <v>73</v>
      </c>
      <c r="K22" s="45">
        <v>11564</v>
      </c>
      <c r="L22" s="133">
        <f>K22-I22</f>
        <v>82</v>
      </c>
      <c r="M22" s="137"/>
      <c r="N22" s="133"/>
      <c r="O22" s="133"/>
      <c r="P22" s="133"/>
      <c r="Q22" s="133"/>
      <c r="R22" s="133"/>
    </row>
    <row r="23" spans="2:18" ht="13.5" customHeight="1">
      <c r="B23" s="131"/>
      <c r="C23" s="136" t="s">
        <v>1392</v>
      </c>
      <c r="D23" s="45">
        <v>9396</v>
      </c>
      <c r="E23" s="45">
        <v>9481</v>
      </c>
      <c r="F23" s="133">
        <f>+E23-D23</f>
        <v>85</v>
      </c>
      <c r="G23" s="45">
        <v>9600</v>
      </c>
      <c r="H23" s="133">
        <f>+G23-E23</f>
        <v>119</v>
      </c>
      <c r="I23" s="45">
        <v>9748</v>
      </c>
      <c r="J23" s="133">
        <f>+I23-G23</f>
        <v>148</v>
      </c>
      <c r="K23" s="45">
        <v>9859</v>
      </c>
      <c r="L23" s="133">
        <f>K23-I23</f>
        <v>111</v>
      </c>
      <c r="M23" s="137"/>
      <c r="N23" s="133"/>
      <c r="O23" s="133"/>
      <c r="P23" s="133"/>
      <c r="Q23" s="133"/>
      <c r="R23" s="133"/>
    </row>
    <row r="24" spans="2:18" ht="13.5" customHeight="1">
      <c r="B24" s="131"/>
      <c r="C24" s="136" t="s">
        <v>1394</v>
      </c>
      <c r="D24" s="45">
        <v>9278</v>
      </c>
      <c r="E24" s="45">
        <v>9307</v>
      </c>
      <c r="F24" s="133">
        <f>+E24-D24</f>
        <v>29</v>
      </c>
      <c r="G24" s="45">
        <v>9323</v>
      </c>
      <c r="H24" s="133">
        <f>+G24-E24</f>
        <v>16</v>
      </c>
      <c r="I24" s="45">
        <v>9520</v>
      </c>
      <c r="J24" s="133">
        <f>+I24-G24</f>
        <v>197</v>
      </c>
      <c r="K24" s="45">
        <v>9545</v>
      </c>
      <c r="L24" s="133">
        <f>K24-I24</f>
        <v>25</v>
      </c>
      <c r="M24" s="137"/>
      <c r="N24" s="133"/>
      <c r="O24" s="133"/>
      <c r="P24" s="133"/>
      <c r="Q24" s="133"/>
      <c r="R24" s="133"/>
    </row>
    <row r="25" spans="2:18" ht="13.5" customHeight="1">
      <c r="B25" s="131"/>
      <c r="C25" s="136" t="s">
        <v>1395</v>
      </c>
      <c r="D25" s="45">
        <v>7478</v>
      </c>
      <c r="E25" s="45">
        <v>7498</v>
      </c>
      <c r="F25" s="133">
        <f>+E25-D25</f>
        <v>20</v>
      </c>
      <c r="G25" s="45">
        <v>7490</v>
      </c>
      <c r="H25" s="133">
        <f>+G25-E25</f>
        <v>-8</v>
      </c>
      <c r="I25" s="45">
        <v>7532</v>
      </c>
      <c r="J25" s="133">
        <f>+I25-G25</f>
        <v>42</v>
      </c>
      <c r="K25" s="45">
        <v>7550</v>
      </c>
      <c r="L25" s="133">
        <f>K25-I25</f>
        <v>18</v>
      </c>
      <c r="M25" s="137"/>
      <c r="N25" s="133"/>
      <c r="O25" s="133"/>
      <c r="P25" s="133"/>
      <c r="Q25" s="133"/>
      <c r="R25" s="133"/>
    </row>
    <row r="26" spans="2:18" ht="6" customHeight="1">
      <c r="B26" s="131"/>
      <c r="C26" s="136"/>
      <c r="D26" s="45"/>
      <c r="E26" s="45"/>
      <c r="F26" s="133"/>
      <c r="G26" s="45"/>
      <c r="H26" s="133"/>
      <c r="I26" s="45"/>
      <c r="J26" s="133"/>
      <c r="K26" s="45"/>
      <c r="L26" s="133"/>
      <c r="M26" s="137"/>
      <c r="N26" s="133"/>
      <c r="O26" s="133"/>
      <c r="P26" s="133"/>
      <c r="Q26" s="133"/>
      <c r="R26" s="133"/>
    </row>
    <row r="27" spans="2:18" ht="13.5" customHeight="1">
      <c r="B27" s="131"/>
      <c r="C27" s="136" t="s">
        <v>1398</v>
      </c>
      <c r="D27" s="45">
        <v>8400</v>
      </c>
      <c r="E27" s="45">
        <v>8410</v>
      </c>
      <c r="F27" s="133">
        <f>+E27-D27</f>
        <v>10</v>
      </c>
      <c r="G27" s="45">
        <v>8424</v>
      </c>
      <c r="H27" s="133">
        <f>+G27-E27</f>
        <v>14</v>
      </c>
      <c r="I27" s="45">
        <v>8568</v>
      </c>
      <c r="J27" s="133">
        <f>+I27-G27</f>
        <v>144</v>
      </c>
      <c r="K27" s="45">
        <v>8548</v>
      </c>
      <c r="L27" s="133">
        <f>K27-I27</f>
        <v>-20</v>
      </c>
      <c r="M27" s="137"/>
      <c r="N27" s="133"/>
      <c r="O27" s="133"/>
      <c r="P27" s="133"/>
      <c r="Q27" s="133"/>
      <c r="R27" s="133"/>
    </row>
    <row r="28" spans="2:18" ht="13.5" customHeight="1">
      <c r="B28" s="131"/>
      <c r="C28" s="136" t="s">
        <v>1400</v>
      </c>
      <c r="D28" s="45">
        <v>12323</v>
      </c>
      <c r="E28" s="45">
        <v>13009</v>
      </c>
      <c r="F28" s="133">
        <f>+E28-D28</f>
        <v>686</v>
      </c>
      <c r="G28" s="45">
        <v>13272</v>
      </c>
      <c r="H28" s="133">
        <f>+G28-E28</f>
        <v>263</v>
      </c>
      <c r="I28" s="45">
        <v>13358</v>
      </c>
      <c r="J28" s="133">
        <f>+I28-G28</f>
        <v>86</v>
      </c>
      <c r="K28" s="45">
        <v>13484</v>
      </c>
      <c r="L28" s="133">
        <f>K28-I28</f>
        <v>126</v>
      </c>
      <c r="M28" s="137"/>
      <c r="N28" s="133"/>
      <c r="O28" s="133"/>
      <c r="P28" s="133"/>
      <c r="Q28" s="133"/>
      <c r="R28" s="133"/>
    </row>
    <row r="29" spans="2:18" ht="13.5" customHeight="1">
      <c r="B29" s="131"/>
      <c r="C29" s="136" t="s">
        <v>1402</v>
      </c>
      <c r="D29" s="45">
        <v>9266</v>
      </c>
      <c r="E29" s="45">
        <v>9430</v>
      </c>
      <c r="F29" s="133">
        <f>+E29-D29</f>
        <v>164</v>
      </c>
      <c r="G29" s="45">
        <v>9462</v>
      </c>
      <c r="H29" s="133">
        <f>+G29-E29</f>
        <v>32</v>
      </c>
      <c r="I29" s="45">
        <v>9590</v>
      </c>
      <c r="J29" s="133">
        <f>+I29-G29</f>
        <v>128</v>
      </c>
      <c r="K29" s="45">
        <v>9661</v>
      </c>
      <c r="L29" s="133">
        <f>K29-I29</f>
        <v>71</v>
      </c>
      <c r="M29" s="137"/>
      <c r="N29" s="133"/>
      <c r="O29" s="133"/>
      <c r="P29" s="133"/>
      <c r="Q29" s="133"/>
      <c r="R29" s="133"/>
    </row>
    <row r="30" spans="2:18" ht="13.5" customHeight="1">
      <c r="B30" s="131"/>
      <c r="C30" s="136" t="s">
        <v>1404</v>
      </c>
      <c r="D30" s="45">
        <v>5645</v>
      </c>
      <c r="E30" s="45">
        <v>5682</v>
      </c>
      <c r="F30" s="133">
        <f>+E30-D30</f>
        <v>37</v>
      </c>
      <c r="G30" s="45">
        <v>5683</v>
      </c>
      <c r="H30" s="133">
        <f>+G30-E30</f>
        <v>1</v>
      </c>
      <c r="I30" s="45">
        <v>5744</v>
      </c>
      <c r="J30" s="133">
        <f>+I30-G30</f>
        <v>61</v>
      </c>
      <c r="K30" s="45">
        <v>5764</v>
      </c>
      <c r="L30" s="133">
        <f>K30-I30</f>
        <v>20</v>
      </c>
      <c r="M30" s="137"/>
      <c r="N30" s="133"/>
      <c r="O30" s="133"/>
      <c r="P30" s="133"/>
      <c r="Q30" s="133"/>
      <c r="R30" s="133"/>
    </row>
    <row r="31" spans="2:18" ht="13.5" customHeight="1">
      <c r="B31" s="131"/>
      <c r="C31" s="136" t="s">
        <v>1406</v>
      </c>
      <c r="D31" s="45">
        <v>9052</v>
      </c>
      <c r="E31" s="45">
        <v>9048</v>
      </c>
      <c r="F31" s="133">
        <f>+E31-D31</f>
        <v>-4</v>
      </c>
      <c r="G31" s="45">
        <v>9106</v>
      </c>
      <c r="H31" s="133">
        <f>+G31-E31</f>
        <v>58</v>
      </c>
      <c r="I31" s="45">
        <v>9218</v>
      </c>
      <c r="J31" s="133">
        <f>+I31-G31</f>
        <v>112</v>
      </c>
      <c r="K31" s="45">
        <v>9279</v>
      </c>
      <c r="L31" s="133">
        <f>K31-I31</f>
        <v>61</v>
      </c>
      <c r="M31" s="137"/>
      <c r="N31" s="133"/>
      <c r="O31" s="133"/>
      <c r="P31" s="133"/>
      <c r="Q31" s="133"/>
      <c r="R31" s="133"/>
    </row>
    <row r="32" spans="2:18" ht="6" customHeight="1">
      <c r="B32" s="131"/>
      <c r="C32" s="136"/>
      <c r="D32" s="45"/>
      <c r="E32" s="45"/>
      <c r="F32" s="133"/>
      <c r="G32" s="45"/>
      <c r="H32" s="133"/>
      <c r="I32" s="45"/>
      <c r="J32" s="133"/>
      <c r="K32" s="45"/>
      <c r="L32" s="133"/>
      <c r="M32" s="137"/>
      <c r="N32" s="133"/>
      <c r="O32" s="133"/>
      <c r="P32" s="133"/>
      <c r="Q32" s="133"/>
      <c r="R32" s="133"/>
    </row>
    <row r="33" spans="2:18" ht="13.5" customHeight="1">
      <c r="B33" s="131"/>
      <c r="C33" s="136" t="s">
        <v>1408</v>
      </c>
      <c r="D33" s="45">
        <v>3426</v>
      </c>
      <c r="E33" s="45">
        <v>3411</v>
      </c>
      <c r="F33" s="133">
        <f aca="true" t="shared" si="6" ref="F33:F39">+E33-D33</f>
        <v>-15</v>
      </c>
      <c r="G33" s="45">
        <v>3397</v>
      </c>
      <c r="H33" s="133">
        <f aca="true" t="shared" si="7" ref="H33:H39">+G33-E33</f>
        <v>-14</v>
      </c>
      <c r="I33" s="45">
        <v>3416</v>
      </c>
      <c r="J33" s="133">
        <f aca="true" t="shared" si="8" ref="J33:J39">+I33-G33</f>
        <v>19</v>
      </c>
      <c r="K33" s="45">
        <v>3419</v>
      </c>
      <c r="L33" s="133">
        <f aca="true" t="shared" si="9" ref="L33:L39">K33-I33</f>
        <v>3</v>
      </c>
      <c r="M33" s="137"/>
      <c r="N33" s="133"/>
      <c r="O33" s="133"/>
      <c r="P33" s="133"/>
      <c r="Q33" s="133"/>
      <c r="R33" s="133"/>
    </row>
    <row r="34" spans="2:18" ht="13.5" customHeight="1">
      <c r="B34" s="131"/>
      <c r="C34" s="136" t="s">
        <v>1410</v>
      </c>
      <c r="D34" s="45">
        <v>2576</v>
      </c>
      <c r="E34" s="45">
        <v>2620</v>
      </c>
      <c r="F34" s="133">
        <f t="shared" si="6"/>
        <v>44</v>
      </c>
      <c r="G34" s="45">
        <v>2626</v>
      </c>
      <c r="H34" s="133">
        <f t="shared" si="7"/>
        <v>6</v>
      </c>
      <c r="I34" s="45">
        <v>2636</v>
      </c>
      <c r="J34" s="133">
        <f t="shared" si="8"/>
        <v>10</v>
      </c>
      <c r="K34" s="45">
        <v>2656</v>
      </c>
      <c r="L34" s="133">
        <f t="shared" si="9"/>
        <v>20</v>
      </c>
      <c r="M34" s="137"/>
      <c r="N34" s="133"/>
      <c r="O34" s="133"/>
      <c r="P34" s="133"/>
      <c r="Q34" s="133"/>
      <c r="R34" s="133"/>
    </row>
    <row r="35" spans="2:18" ht="13.5" customHeight="1">
      <c r="B35" s="131"/>
      <c r="C35" s="136" t="s">
        <v>1412</v>
      </c>
      <c r="D35" s="45">
        <v>4919</v>
      </c>
      <c r="E35" s="45">
        <v>4921</v>
      </c>
      <c r="F35" s="133">
        <f t="shared" si="6"/>
        <v>2</v>
      </c>
      <c r="G35" s="45">
        <v>4913</v>
      </c>
      <c r="H35" s="133">
        <f t="shared" si="7"/>
        <v>-8</v>
      </c>
      <c r="I35" s="45">
        <v>4925</v>
      </c>
      <c r="J35" s="133">
        <f t="shared" si="8"/>
        <v>12</v>
      </c>
      <c r="K35" s="45">
        <v>4945</v>
      </c>
      <c r="L35" s="133">
        <f t="shared" si="9"/>
        <v>20</v>
      </c>
      <c r="M35" s="137"/>
      <c r="N35" s="133"/>
      <c r="O35" s="133"/>
      <c r="P35" s="133"/>
      <c r="Q35" s="133"/>
      <c r="R35" s="133"/>
    </row>
    <row r="36" spans="2:18" ht="13.5" customHeight="1">
      <c r="B36" s="131"/>
      <c r="C36" s="136" t="s">
        <v>1414</v>
      </c>
      <c r="D36" s="45">
        <v>2302</v>
      </c>
      <c r="E36" s="45">
        <v>2298</v>
      </c>
      <c r="F36" s="133">
        <f t="shared" si="6"/>
        <v>-4</v>
      </c>
      <c r="G36" s="45">
        <v>2289</v>
      </c>
      <c r="H36" s="133">
        <f t="shared" si="7"/>
        <v>-9</v>
      </c>
      <c r="I36" s="45">
        <v>2421</v>
      </c>
      <c r="J36" s="133">
        <f t="shared" si="8"/>
        <v>132</v>
      </c>
      <c r="K36" s="45">
        <v>2440</v>
      </c>
      <c r="L36" s="133">
        <f t="shared" si="9"/>
        <v>19</v>
      </c>
      <c r="M36" s="137"/>
      <c r="N36" s="133"/>
      <c r="O36" s="133"/>
      <c r="P36" s="133"/>
      <c r="Q36" s="133"/>
      <c r="R36" s="133"/>
    </row>
    <row r="37" spans="2:18" ht="13.5" customHeight="1">
      <c r="B37" s="131"/>
      <c r="C37" s="136" t="s">
        <v>1416</v>
      </c>
      <c r="D37" s="45">
        <v>2663</v>
      </c>
      <c r="E37" s="45">
        <v>2640</v>
      </c>
      <c r="F37" s="133">
        <f t="shared" si="6"/>
        <v>-23</v>
      </c>
      <c r="G37" s="45">
        <v>2628</v>
      </c>
      <c r="H37" s="133">
        <f t="shared" si="7"/>
        <v>-12</v>
      </c>
      <c r="I37" s="45">
        <v>2595</v>
      </c>
      <c r="J37" s="133">
        <f t="shared" si="8"/>
        <v>-33</v>
      </c>
      <c r="K37" s="45">
        <v>2586</v>
      </c>
      <c r="L37" s="133">
        <f t="shared" si="9"/>
        <v>-9</v>
      </c>
      <c r="M37" s="137"/>
      <c r="N37" s="133"/>
      <c r="O37" s="133"/>
      <c r="P37" s="133"/>
      <c r="Q37" s="133"/>
      <c r="R37" s="133"/>
    </row>
    <row r="38" spans="2:18" ht="13.5" customHeight="1">
      <c r="B38" s="131"/>
      <c r="C38" s="136" t="s">
        <v>1368</v>
      </c>
      <c r="D38" s="45">
        <v>2821</v>
      </c>
      <c r="E38" s="45">
        <v>2792</v>
      </c>
      <c r="F38" s="133">
        <f t="shared" si="6"/>
        <v>-29</v>
      </c>
      <c r="G38" s="45">
        <v>2795</v>
      </c>
      <c r="H38" s="133">
        <f t="shared" si="7"/>
        <v>3</v>
      </c>
      <c r="I38" s="45">
        <v>2679</v>
      </c>
      <c r="J38" s="133">
        <f t="shared" si="8"/>
        <v>-116</v>
      </c>
      <c r="K38" s="45">
        <v>2644</v>
      </c>
      <c r="L38" s="133">
        <f t="shared" si="9"/>
        <v>-35</v>
      </c>
      <c r="M38" s="137"/>
      <c r="N38" s="133"/>
      <c r="O38" s="133"/>
      <c r="P38" s="133"/>
      <c r="Q38" s="133"/>
      <c r="R38" s="133"/>
    </row>
    <row r="39" spans="2:18" ht="13.5" customHeight="1">
      <c r="B39" s="131"/>
      <c r="C39" s="136" t="s">
        <v>1369</v>
      </c>
      <c r="D39" s="45">
        <v>2439</v>
      </c>
      <c r="E39" s="45">
        <v>2432</v>
      </c>
      <c r="F39" s="133">
        <f t="shared" si="6"/>
        <v>-7</v>
      </c>
      <c r="G39" s="45">
        <v>2417</v>
      </c>
      <c r="H39" s="133">
        <f t="shared" si="7"/>
        <v>-15</v>
      </c>
      <c r="I39" s="45">
        <v>2415</v>
      </c>
      <c r="J39" s="133">
        <f t="shared" si="8"/>
        <v>-2</v>
      </c>
      <c r="K39" s="45">
        <v>2418</v>
      </c>
      <c r="L39" s="133">
        <f t="shared" si="9"/>
        <v>3</v>
      </c>
      <c r="M39" s="137"/>
      <c r="N39" s="133"/>
      <c r="O39" s="133"/>
      <c r="P39" s="133"/>
      <c r="Q39" s="133"/>
      <c r="R39" s="133"/>
    </row>
    <row r="40" spans="2:18" ht="6" customHeight="1">
      <c r="B40" s="131"/>
      <c r="C40" s="136"/>
      <c r="D40" s="45"/>
      <c r="E40" s="45"/>
      <c r="F40" s="133"/>
      <c r="G40" s="45"/>
      <c r="H40" s="133"/>
      <c r="I40" s="45"/>
      <c r="J40" s="133"/>
      <c r="K40" s="45"/>
      <c r="L40" s="133"/>
      <c r="M40" s="137"/>
      <c r="N40" s="133"/>
      <c r="O40" s="133"/>
      <c r="P40" s="133"/>
      <c r="Q40" s="133"/>
      <c r="R40" s="133"/>
    </row>
    <row r="41" spans="2:18" ht="13.5" customHeight="1">
      <c r="B41" s="131"/>
      <c r="C41" s="136" t="s">
        <v>1372</v>
      </c>
      <c r="D41" s="45">
        <v>1734</v>
      </c>
      <c r="E41" s="45">
        <v>1741</v>
      </c>
      <c r="F41" s="133">
        <f aca="true" t="shared" si="10" ref="F41:F47">+E41-D41</f>
        <v>7</v>
      </c>
      <c r="G41" s="45">
        <v>1734</v>
      </c>
      <c r="H41" s="133">
        <f aca="true" t="shared" si="11" ref="H41:H47">+G41-E41</f>
        <v>-7</v>
      </c>
      <c r="I41" s="45">
        <v>1761</v>
      </c>
      <c r="J41" s="133">
        <f aca="true" t="shared" si="12" ref="J41:J47">+I41-G41</f>
        <v>27</v>
      </c>
      <c r="K41" s="45">
        <v>1776</v>
      </c>
      <c r="L41" s="133">
        <f aca="true" t="shared" si="13" ref="L41:L47">K41-I41</f>
        <v>15</v>
      </c>
      <c r="M41" s="137"/>
      <c r="N41" s="133"/>
      <c r="O41" s="133"/>
      <c r="P41" s="133"/>
      <c r="Q41" s="133"/>
      <c r="R41" s="133"/>
    </row>
    <row r="42" spans="2:18" ht="13.5" customHeight="1">
      <c r="B42" s="131"/>
      <c r="C42" s="136" t="s">
        <v>1373</v>
      </c>
      <c r="D42" s="45">
        <v>3019</v>
      </c>
      <c r="E42" s="45">
        <v>3010</v>
      </c>
      <c r="F42" s="133">
        <f t="shared" si="10"/>
        <v>-9</v>
      </c>
      <c r="G42" s="45">
        <v>3011</v>
      </c>
      <c r="H42" s="133">
        <f t="shared" si="11"/>
        <v>1</v>
      </c>
      <c r="I42" s="45">
        <v>3023</v>
      </c>
      <c r="J42" s="133">
        <f t="shared" si="12"/>
        <v>12</v>
      </c>
      <c r="K42" s="45">
        <v>3028</v>
      </c>
      <c r="L42" s="133">
        <f t="shared" si="13"/>
        <v>5</v>
      </c>
      <c r="M42" s="137"/>
      <c r="N42" s="133"/>
      <c r="O42" s="133"/>
      <c r="P42" s="133"/>
      <c r="Q42" s="133"/>
      <c r="R42" s="133"/>
    </row>
    <row r="43" spans="2:18" ht="13.5" customHeight="1">
      <c r="B43" s="131"/>
      <c r="C43" s="136" t="s">
        <v>1375</v>
      </c>
      <c r="D43" s="45">
        <v>1743</v>
      </c>
      <c r="E43" s="45">
        <v>1749</v>
      </c>
      <c r="F43" s="133">
        <f t="shared" si="10"/>
        <v>6</v>
      </c>
      <c r="G43" s="45">
        <v>1752</v>
      </c>
      <c r="H43" s="133">
        <f t="shared" si="11"/>
        <v>3</v>
      </c>
      <c r="I43" s="45">
        <v>1760</v>
      </c>
      <c r="J43" s="133">
        <f t="shared" si="12"/>
        <v>8</v>
      </c>
      <c r="K43" s="45">
        <v>1765</v>
      </c>
      <c r="L43" s="133">
        <f t="shared" si="13"/>
        <v>5</v>
      </c>
      <c r="M43" s="137"/>
      <c r="N43" s="133"/>
      <c r="O43" s="133"/>
      <c r="P43" s="133"/>
      <c r="Q43" s="133"/>
      <c r="R43" s="133"/>
    </row>
    <row r="44" spans="2:18" ht="13.5" customHeight="1">
      <c r="B44" s="131"/>
      <c r="C44" s="136" t="s">
        <v>1377</v>
      </c>
      <c r="D44" s="45">
        <v>3058</v>
      </c>
      <c r="E44" s="45">
        <v>3057</v>
      </c>
      <c r="F44" s="133">
        <f t="shared" si="10"/>
        <v>-1</v>
      </c>
      <c r="G44" s="45">
        <v>3060</v>
      </c>
      <c r="H44" s="133">
        <f t="shared" si="11"/>
        <v>3</v>
      </c>
      <c r="I44" s="45">
        <v>3062</v>
      </c>
      <c r="J44" s="133">
        <f t="shared" si="12"/>
        <v>2</v>
      </c>
      <c r="K44" s="45">
        <v>3065</v>
      </c>
      <c r="L44" s="133">
        <f t="shared" si="13"/>
        <v>3</v>
      </c>
      <c r="M44" s="137"/>
      <c r="N44" s="133"/>
      <c r="O44" s="133"/>
      <c r="P44" s="133"/>
      <c r="Q44" s="133"/>
      <c r="R44" s="133"/>
    </row>
    <row r="45" spans="2:18" ht="13.5" customHeight="1">
      <c r="B45" s="131"/>
      <c r="C45" s="136" t="s">
        <v>1379</v>
      </c>
      <c r="D45" s="45">
        <v>1179</v>
      </c>
      <c r="E45" s="45">
        <v>1164</v>
      </c>
      <c r="F45" s="133">
        <f t="shared" si="10"/>
        <v>-15</v>
      </c>
      <c r="G45" s="45">
        <v>1159</v>
      </c>
      <c r="H45" s="133">
        <f t="shared" si="11"/>
        <v>-5</v>
      </c>
      <c r="I45" s="45">
        <v>1170</v>
      </c>
      <c r="J45" s="133">
        <f t="shared" si="12"/>
        <v>11</v>
      </c>
      <c r="K45" s="45">
        <v>1165</v>
      </c>
      <c r="L45" s="133">
        <f t="shared" si="13"/>
        <v>-5</v>
      </c>
      <c r="M45" s="137"/>
      <c r="N45" s="133"/>
      <c r="O45" s="133"/>
      <c r="P45" s="133"/>
      <c r="Q45" s="133"/>
      <c r="R45" s="133"/>
    </row>
    <row r="46" spans="2:18" ht="13.5" customHeight="1">
      <c r="B46" s="131"/>
      <c r="C46" s="136" t="s">
        <v>1381</v>
      </c>
      <c r="D46" s="45">
        <v>1420</v>
      </c>
      <c r="E46" s="45">
        <v>1412</v>
      </c>
      <c r="F46" s="133">
        <f t="shared" si="10"/>
        <v>-8</v>
      </c>
      <c r="G46" s="45">
        <v>1404</v>
      </c>
      <c r="H46" s="133">
        <f t="shared" si="11"/>
        <v>-8</v>
      </c>
      <c r="I46" s="45">
        <v>1420</v>
      </c>
      <c r="J46" s="133">
        <f t="shared" si="12"/>
        <v>16</v>
      </c>
      <c r="K46" s="45">
        <v>1422</v>
      </c>
      <c r="L46" s="133">
        <f t="shared" si="13"/>
        <v>2</v>
      </c>
      <c r="M46" s="137"/>
      <c r="N46" s="133"/>
      <c r="O46" s="133"/>
      <c r="P46" s="133"/>
      <c r="Q46" s="133"/>
      <c r="R46" s="133"/>
    </row>
    <row r="47" spans="2:18" ht="13.5" customHeight="1">
      <c r="B47" s="131"/>
      <c r="C47" s="136" t="s">
        <v>1382</v>
      </c>
      <c r="D47" s="45">
        <v>1674</v>
      </c>
      <c r="E47" s="45">
        <v>1667</v>
      </c>
      <c r="F47" s="133">
        <f t="shared" si="10"/>
        <v>-7</v>
      </c>
      <c r="G47" s="45">
        <v>1655</v>
      </c>
      <c r="H47" s="133">
        <f t="shared" si="11"/>
        <v>-12</v>
      </c>
      <c r="I47" s="45">
        <v>1677</v>
      </c>
      <c r="J47" s="133">
        <f t="shared" si="12"/>
        <v>22</v>
      </c>
      <c r="K47" s="45">
        <v>1677</v>
      </c>
      <c r="L47" s="138">
        <f t="shared" si="13"/>
        <v>0</v>
      </c>
      <c r="M47" s="137"/>
      <c r="N47" s="133"/>
      <c r="O47" s="133"/>
      <c r="P47" s="133"/>
      <c r="Q47" s="133"/>
      <c r="R47" s="133"/>
    </row>
    <row r="48" spans="2:18" ht="6" customHeight="1">
      <c r="B48" s="131"/>
      <c r="C48" s="136"/>
      <c r="D48" s="45"/>
      <c r="E48" s="45"/>
      <c r="F48" s="133"/>
      <c r="G48" s="45"/>
      <c r="H48" s="133"/>
      <c r="I48" s="45"/>
      <c r="J48" s="133"/>
      <c r="K48" s="45"/>
      <c r="L48" s="133"/>
      <c r="M48" s="137"/>
      <c r="N48" s="133"/>
      <c r="O48" s="133"/>
      <c r="P48" s="133"/>
      <c r="Q48" s="133"/>
      <c r="R48" s="133"/>
    </row>
    <row r="49" spans="2:18" ht="13.5" customHeight="1">
      <c r="B49" s="131"/>
      <c r="C49" s="136" t="s">
        <v>1385</v>
      </c>
      <c r="D49" s="45">
        <v>6465</v>
      </c>
      <c r="E49" s="45">
        <v>6506</v>
      </c>
      <c r="F49" s="133">
        <f>+E49-D49</f>
        <v>41</v>
      </c>
      <c r="G49" s="45">
        <v>6506</v>
      </c>
      <c r="H49" s="138">
        <f>+G49-E49</f>
        <v>0</v>
      </c>
      <c r="I49" s="45">
        <v>6479</v>
      </c>
      <c r="J49" s="133">
        <f>+I49-G49</f>
        <v>-27</v>
      </c>
      <c r="K49" s="45">
        <v>6501</v>
      </c>
      <c r="L49" s="133">
        <f>K49-I49</f>
        <v>22</v>
      </c>
      <c r="M49" s="137"/>
      <c r="N49" s="133"/>
      <c r="O49" s="133"/>
      <c r="P49" s="133"/>
      <c r="Q49" s="133"/>
      <c r="R49" s="133"/>
    </row>
    <row r="50" spans="2:18" ht="13.5" customHeight="1">
      <c r="B50" s="131"/>
      <c r="C50" s="136" t="s">
        <v>1387</v>
      </c>
      <c r="D50" s="45">
        <v>5003</v>
      </c>
      <c r="E50" s="45">
        <v>5096</v>
      </c>
      <c r="F50" s="133">
        <f>+E50-D50</f>
        <v>93</v>
      </c>
      <c r="G50" s="45">
        <v>5211</v>
      </c>
      <c r="H50" s="133">
        <f>+G50-E50</f>
        <v>115</v>
      </c>
      <c r="I50" s="45">
        <v>4973</v>
      </c>
      <c r="J50" s="133">
        <f>+I50-G50</f>
        <v>-238</v>
      </c>
      <c r="K50" s="45">
        <v>4954</v>
      </c>
      <c r="L50" s="133">
        <f>K50-I50</f>
        <v>-19</v>
      </c>
      <c r="M50" s="137"/>
      <c r="N50" s="133"/>
      <c r="O50" s="133"/>
      <c r="P50" s="133"/>
      <c r="Q50" s="133"/>
      <c r="R50" s="133"/>
    </row>
    <row r="51" spans="2:18" ht="13.5" customHeight="1">
      <c r="B51" s="131"/>
      <c r="C51" s="136" t="s">
        <v>1389</v>
      </c>
      <c r="D51" s="45">
        <v>3375</v>
      </c>
      <c r="E51" s="45">
        <v>3338</v>
      </c>
      <c r="F51" s="133">
        <f>+E51-D51</f>
        <v>-37</v>
      </c>
      <c r="G51" s="45">
        <v>3364</v>
      </c>
      <c r="H51" s="133">
        <f>+G51-E51</f>
        <v>26</v>
      </c>
      <c r="I51" s="45">
        <v>3325</v>
      </c>
      <c r="J51" s="133">
        <f>+I51-G51</f>
        <v>-39</v>
      </c>
      <c r="K51" s="45">
        <v>3343</v>
      </c>
      <c r="L51" s="133">
        <f>K51-I51</f>
        <v>18</v>
      </c>
      <c r="M51" s="137"/>
      <c r="N51" s="133"/>
      <c r="O51" s="133"/>
      <c r="P51" s="133"/>
      <c r="Q51" s="133"/>
      <c r="R51" s="133"/>
    </row>
    <row r="52" spans="2:18" ht="13.5" customHeight="1">
      <c r="B52" s="131"/>
      <c r="C52" s="136" t="s">
        <v>1391</v>
      </c>
      <c r="D52" s="45">
        <v>4529</v>
      </c>
      <c r="E52" s="45">
        <v>4530</v>
      </c>
      <c r="F52" s="133">
        <f>+E52-D52</f>
        <v>1</v>
      </c>
      <c r="G52" s="45">
        <v>4521</v>
      </c>
      <c r="H52" s="133">
        <f>+G52-E52</f>
        <v>-9</v>
      </c>
      <c r="I52" s="45">
        <v>4530</v>
      </c>
      <c r="J52" s="133">
        <f>+I52-G52</f>
        <v>9</v>
      </c>
      <c r="K52" s="45">
        <v>4527</v>
      </c>
      <c r="L52" s="133">
        <f>K52-I52</f>
        <v>-3</v>
      </c>
      <c r="M52" s="137"/>
      <c r="N52" s="133"/>
      <c r="O52" s="133"/>
      <c r="P52" s="133"/>
      <c r="Q52" s="133"/>
      <c r="R52" s="133"/>
    </row>
    <row r="53" spans="2:18" ht="13.5" customHeight="1">
      <c r="B53" s="131"/>
      <c r="C53" s="136" t="s">
        <v>1393</v>
      </c>
      <c r="D53" s="45">
        <v>2500</v>
      </c>
      <c r="E53" s="45">
        <v>2490</v>
      </c>
      <c r="F53" s="133">
        <f>+E53-D53</f>
        <v>-10</v>
      </c>
      <c r="G53" s="45">
        <v>2464</v>
      </c>
      <c r="H53" s="133">
        <f>+G53-E53</f>
        <v>-26</v>
      </c>
      <c r="I53" s="45">
        <v>2466</v>
      </c>
      <c r="J53" s="133">
        <f>+I53-G53</f>
        <v>2</v>
      </c>
      <c r="K53" s="45">
        <v>2456</v>
      </c>
      <c r="L53" s="133">
        <f>K53-I53</f>
        <v>-10</v>
      </c>
      <c r="M53" s="137"/>
      <c r="N53" s="133"/>
      <c r="O53" s="133"/>
      <c r="P53" s="133"/>
      <c r="Q53" s="133"/>
      <c r="R53" s="133"/>
    </row>
    <row r="54" spans="2:18" ht="6" customHeight="1">
      <c r="B54" s="131"/>
      <c r="C54" s="136"/>
      <c r="D54" s="45"/>
      <c r="E54" s="45"/>
      <c r="F54" s="133"/>
      <c r="G54" s="45"/>
      <c r="H54" s="133"/>
      <c r="I54" s="45"/>
      <c r="J54" s="133"/>
      <c r="K54" s="45"/>
      <c r="L54" s="133"/>
      <c r="M54" s="137"/>
      <c r="N54" s="133"/>
      <c r="O54" s="133"/>
      <c r="P54" s="133"/>
      <c r="Q54" s="133"/>
      <c r="R54" s="133"/>
    </row>
    <row r="55" spans="2:18" ht="13.5" customHeight="1">
      <c r="B55" s="131"/>
      <c r="C55" s="136" t="s">
        <v>1396</v>
      </c>
      <c r="D55" s="45">
        <v>1937</v>
      </c>
      <c r="E55" s="45">
        <v>1927</v>
      </c>
      <c r="F55" s="133">
        <f aca="true" t="shared" si="14" ref="F55:F66">+E55-D55</f>
        <v>-10</v>
      </c>
      <c r="G55" s="45">
        <v>1913</v>
      </c>
      <c r="H55" s="133">
        <f aca="true" t="shared" si="15" ref="H55:H66">+G55-E55</f>
        <v>-14</v>
      </c>
      <c r="I55" s="45">
        <v>1901</v>
      </c>
      <c r="J55" s="133">
        <f aca="true" t="shared" si="16" ref="J55:J64">+I55-G55</f>
        <v>-12</v>
      </c>
      <c r="K55" s="45">
        <v>1891</v>
      </c>
      <c r="L55" s="133">
        <f aca="true" t="shared" si="17" ref="L55:L66">K55-I55</f>
        <v>-10</v>
      </c>
      <c r="M55" s="137"/>
      <c r="N55" s="133"/>
      <c r="O55" s="133"/>
      <c r="P55" s="133"/>
      <c r="Q55" s="133"/>
      <c r="R55" s="133"/>
    </row>
    <row r="56" spans="2:18" ht="13.5" customHeight="1">
      <c r="B56" s="131"/>
      <c r="C56" s="136" t="s">
        <v>1397</v>
      </c>
      <c r="D56" s="45">
        <v>4413</v>
      </c>
      <c r="E56" s="45">
        <v>4421</v>
      </c>
      <c r="F56" s="133">
        <f t="shared" si="14"/>
        <v>8</v>
      </c>
      <c r="G56" s="45">
        <v>4423</v>
      </c>
      <c r="H56" s="133">
        <f t="shared" si="15"/>
        <v>2</v>
      </c>
      <c r="I56" s="45">
        <v>4450</v>
      </c>
      <c r="J56" s="133">
        <f t="shared" si="16"/>
        <v>27</v>
      </c>
      <c r="K56" s="45">
        <v>4458</v>
      </c>
      <c r="L56" s="133">
        <f t="shared" si="17"/>
        <v>8</v>
      </c>
      <c r="M56" s="137"/>
      <c r="N56" s="133"/>
      <c r="O56" s="133"/>
      <c r="P56" s="133"/>
      <c r="Q56" s="133"/>
      <c r="R56" s="133"/>
    </row>
    <row r="57" spans="2:18" ht="13.5" customHeight="1">
      <c r="B57" s="131"/>
      <c r="C57" s="136" t="s">
        <v>1399</v>
      </c>
      <c r="D57" s="45">
        <v>2798</v>
      </c>
      <c r="E57" s="45">
        <v>2795</v>
      </c>
      <c r="F57" s="133">
        <f t="shared" si="14"/>
        <v>-3</v>
      </c>
      <c r="G57" s="45">
        <v>2784</v>
      </c>
      <c r="H57" s="133">
        <f t="shared" si="15"/>
        <v>-11</v>
      </c>
      <c r="I57" s="45">
        <v>2809</v>
      </c>
      <c r="J57" s="133">
        <f t="shared" si="16"/>
        <v>25</v>
      </c>
      <c r="K57" s="45">
        <v>2813</v>
      </c>
      <c r="L57" s="133">
        <f t="shared" si="17"/>
        <v>4</v>
      </c>
      <c r="M57" s="137"/>
      <c r="N57" s="133"/>
      <c r="O57" s="133"/>
      <c r="P57" s="133"/>
      <c r="Q57" s="133"/>
      <c r="R57" s="133"/>
    </row>
    <row r="58" spans="2:18" ht="13.5" customHeight="1">
      <c r="B58" s="131"/>
      <c r="C58" s="136" t="s">
        <v>1401</v>
      </c>
      <c r="D58" s="45">
        <v>2207</v>
      </c>
      <c r="E58" s="45">
        <v>2205</v>
      </c>
      <c r="F58" s="133">
        <f t="shared" si="14"/>
        <v>-2</v>
      </c>
      <c r="G58" s="45">
        <v>2226</v>
      </c>
      <c r="H58" s="133">
        <f t="shared" si="15"/>
        <v>21</v>
      </c>
      <c r="I58" s="45">
        <v>2203</v>
      </c>
      <c r="J58" s="133">
        <f t="shared" si="16"/>
        <v>-23</v>
      </c>
      <c r="K58" s="45">
        <v>2285</v>
      </c>
      <c r="L58" s="133">
        <f t="shared" si="17"/>
        <v>82</v>
      </c>
      <c r="M58" s="137"/>
      <c r="N58" s="133"/>
      <c r="O58" s="133"/>
      <c r="P58" s="133"/>
      <c r="Q58" s="133"/>
      <c r="R58" s="133"/>
    </row>
    <row r="59" spans="2:18" ht="13.5" customHeight="1">
      <c r="B59" s="131"/>
      <c r="C59" s="136" t="s">
        <v>1403</v>
      </c>
      <c r="D59" s="45">
        <v>1777</v>
      </c>
      <c r="E59" s="45">
        <v>1785</v>
      </c>
      <c r="F59" s="133">
        <f t="shared" si="14"/>
        <v>8</v>
      </c>
      <c r="G59" s="45">
        <v>1792</v>
      </c>
      <c r="H59" s="133">
        <f t="shared" si="15"/>
        <v>7</v>
      </c>
      <c r="I59" s="45">
        <v>1790</v>
      </c>
      <c r="J59" s="133">
        <f t="shared" si="16"/>
        <v>-2</v>
      </c>
      <c r="K59" s="45">
        <v>1782</v>
      </c>
      <c r="L59" s="133">
        <f t="shared" si="17"/>
        <v>-8</v>
      </c>
      <c r="M59" s="137"/>
      <c r="N59" s="133"/>
      <c r="O59" s="133"/>
      <c r="P59" s="133"/>
      <c r="Q59" s="133"/>
      <c r="R59" s="133"/>
    </row>
    <row r="60" spans="2:18" ht="13.5" customHeight="1">
      <c r="B60" s="131"/>
      <c r="C60" s="136" t="s">
        <v>1405</v>
      </c>
      <c r="D60" s="45">
        <v>1800</v>
      </c>
      <c r="E60" s="45">
        <v>1802</v>
      </c>
      <c r="F60" s="133">
        <f t="shared" si="14"/>
        <v>2</v>
      </c>
      <c r="G60" s="45">
        <v>1817</v>
      </c>
      <c r="H60" s="133">
        <f t="shared" si="15"/>
        <v>15</v>
      </c>
      <c r="I60" s="45">
        <v>1810</v>
      </c>
      <c r="J60" s="133">
        <f t="shared" si="16"/>
        <v>-7</v>
      </c>
      <c r="K60" s="45">
        <v>1808</v>
      </c>
      <c r="L60" s="133">
        <f t="shared" si="17"/>
        <v>-2</v>
      </c>
      <c r="M60" s="137"/>
      <c r="N60" s="133"/>
      <c r="O60" s="133"/>
      <c r="P60" s="133"/>
      <c r="Q60" s="133"/>
      <c r="R60" s="133"/>
    </row>
    <row r="61" spans="2:18" ht="13.5" customHeight="1">
      <c r="B61" s="131"/>
      <c r="C61" s="136" t="s">
        <v>1407</v>
      </c>
      <c r="D61" s="45">
        <v>1678</v>
      </c>
      <c r="E61" s="45">
        <v>1626</v>
      </c>
      <c r="F61" s="133">
        <f t="shared" si="14"/>
        <v>-52</v>
      </c>
      <c r="G61" s="45">
        <v>1609</v>
      </c>
      <c r="H61" s="133">
        <f t="shared" si="15"/>
        <v>-17</v>
      </c>
      <c r="I61" s="45">
        <v>1518</v>
      </c>
      <c r="J61" s="133">
        <f t="shared" si="16"/>
        <v>-91</v>
      </c>
      <c r="K61" s="45">
        <v>1498</v>
      </c>
      <c r="L61" s="133">
        <f t="shared" si="17"/>
        <v>-20</v>
      </c>
      <c r="M61" s="137"/>
      <c r="N61" s="133"/>
      <c r="O61" s="133"/>
      <c r="P61" s="133"/>
      <c r="Q61" s="133"/>
      <c r="R61" s="133"/>
    </row>
    <row r="62" spans="2:18" ht="13.5" customHeight="1">
      <c r="B62" s="131"/>
      <c r="C62" s="136" t="s">
        <v>1409</v>
      </c>
      <c r="D62" s="45">
        <v>3688</v>
      </c>
      <c r="E62" s="45">
        <v>3673</v>
      </c>
      <c r="F62" s="133">
        <f t="shared" si="14"/>
        <v>-15</v>
      </c>
      <c r="G62" s="45">
        <v>3660</v>
      </c>
      <c r="H62" s="133">
        <f t="shared" si="15"/>
        <v>-13</v>
      </c>
      <c r="I62" s="45">
        <v>3642</v>
      </c>
      <c r="J62" s="133">
        <f t="shared" si="16"/>
        <v>-18</v>
      </c>
      <c r="K62" s="45">
        <v>3621</v>
      </c>
      <c r="L62" s="133">
        <f t="shared" si="17"/>
        <v>-21</v>
      </c>
      <c r="M62" s="137"/>
      <c r="N62" s="133"/>
      <c r="O62" s="133"/>
      <c r="P62" s="133"/>
      <c r="Q62" s="133"/>
      <c r="R62" s="133"/>
    </row>
    <row r="63" spans="2:18" ht="13.5" customHeight="1">
      <c r="B63" s="131"/>
      <c r="C63" s="136" t="s">
        <v>1411</v>
      </c>
      <c r="D63" s="45">
        <v>4752</v>
      </c>
      <c r="E63" s="45">
        <v>4717</v>
      </c>
      <c r="F63" s="133">
        <f t="shared" si="14"/>
        <v>-35</v>
      </c>
      <c r="G63" s="45">
        <v>4692</v>
      </c>
      <c r="H63" s="133">
        <f t="shared" si="15"/>
        <v>-25</v>
      </c>
      <c r="I63" s="45">
        <v>4771</v>
      </c>
      <c r="J63" s="133">
        <f t="shared" si="16"/>
        <v>79</v>
      </c>
      <c r="K63" s="45">
        <v>4775</v>
      </c>
      <c r="L63" s="133">
        <f t="shared" si="17"/>
        <v>4</v>
      </c>
      <c r="M63" s="137"/>
      <c r="N63" s="133"/>
      <c r="O63" s="133"/>
      <c r="P63" s="133"/>
      <c r="Q63" s="133"/>
      <c r="R63" s="133"/>
    </row>
    <row r="64" spans="2:18" ht="13.5" customHeight="1">
      <c r="B64" s="131"/>
      <c r="C64" s="136" t="s">
        <v>1413</v>
      </c>
      <c r="D64" s="45">
        <v>1956</v>
      </c>
      <c r="E64" s="45">
        <v>1953</v>
      </c>
      <c r="F64" s="133">
        <f t="shared" si="14"/>
        <v>-3</v>
      </c>
      <c r="G64" s="45">
        <v>1946</v>
      </c>
      <c r="H64" s="133">
        <f t="shared" si="15"/>
        <v>-7</v>
      </c>
      <c r="I64" s="45">
        <v>1909</v>
      </c>
      <c r="J64" s="133">
        <f t="shared" si="16"/>
        <v>-37</v>
      </c>
      <c r="K64" s="45">
        <v>1910</v>
      </c>
      <c r="L64" s="133">
        <f t="shared" si="17"/>
        <v>1</v>
      </c>
      <c r="M64" s="137"/>
      <c r="N64" s="133"/>
      <c r="O64" s="133"/>
      <c r="P64" s="133"/>
      <c r="Q64" s="133"/>
      <c r="R64" s="133"/>
    </row>
    <row r="65" spans="2:18" ht="13.5" customHeight="1">
      <c r="B65" s="131"/>
      <c r="C65" s="136" t="s">
        <v>1415</v>
      </c>
      <c r="D65" s="45">
        <v>1539</v>
      </c>
      <c r="E65" s="45">
        <v>1525</v>
      </c>
      <c r="F65" s="133">
        <f t="shared" si="14"/>
        <v>-14</v>
      </c>
      <c r="G65" s="45">
        <v>1518</v>
      </c>
      <c r="H65" s="133">
        <f t="shared" si="15"/>
        <v>-7</v>
      </c>
      <c r="I65" s="45">
        <v>1505</v>
      </c>
      <c r="J65" s="133">
        <v>13</v>
      </c>
      <c r="K65" s="45">
        <v>1479</v>
      </c>
      <c r="L65" s="133">
        <f t="shared" si="17"/>
        <v>-26</v>
      </c>
      <c r="M65" s="137"/>
      <c r="N65" s="133"/>
      <c r="O65" s="133"/>
      <c r="P65" s="133"/>
      <c r="Q65" s="133"/>
      <c r="R65" s="133"/>
    </row>
    <row r="66" spans="2:18" ht="13.5" customHeight="1">
      <c r="B66" s="139"/>
      <c r="C66" s="140" t="s">
        <v>1417</v>
      </c>
      <c r="D66" s="48">
        <v>1843</v>
      </c>
      <c r="E66" s="48">
        <v>1852</v>
      </c>
      <c r="F66" s="141">
        <f t="shared" si="14"/>
        <v>9</v>
      </c>
      <c r="G66" s="48">
        <v>1861</v>
      </c>
      <c r="H66" s="141">
        <f t="shared" si="15"/>
        <v>9</v>
      </c>
      <c r="I66" s="48">
        <v>1873</v>
      </c>
      <c r="J66" s="141">
        <f>+I66-G66</f>
        <v>12</v>
      </c>
      <c r="K66" s="48">
        <v>1877</v>
      </c>
      <c r="L66" s="142">
        <f t="shared" si="17"/>
        <v>4</v>
      </c>
      <c r="M66" s="137"/>
      <c r="N66" s="133"/>
      <c r="O66" s="133"/>
      <c r="P66" s="133"/>
      <c r="Q66" s="133"/>
      <c r="R66" s="133"/>
    </row>
    <row r="67" spans="2:12" ht="13.5">
      <c r="B67" s="104" t="s">
        <v>1465</v>
      </c>
      <c r="J67" s="143"/>
      <c r="K67" s="110"/>
      <c r="L67" s="110"/>
    </row>
    <row r="68" spans="10:12" ht="13.5">
      <c r="J68" s="143"/>
      <c r="K68" s="110"/>
      <c r="L68" s="110"/>
    </row>
    <row r="69" spans="10:12" ht="13.5">
      <c r="J69" s="143"/>
      <c r="K69" s="110"/>
      <c r="L69" s="110"/>
    </row>
    <row r="70" spans="10:12" ht="13.5">
      <c r="J70" s="143"/>
      <c r="K70" s="110"/>
      <c r="L70" s="110"/>
    </row>
  </sheetData>
  <mergeCells count="17">
    <mergeCell ref="B13:C13"/>
    <mergeCell ref="B14:C14"/>
    <mergeCell ref="B15:C15"/>
    <mergeCell ref="D4:D5"/>
    <mergeCell ref="B7:C7"/>
    <mergeCell ref="B10:C10"/>
    <mergeCell ref="B12:C12"/>
    <mergeCell ref="B4:C6"/>
    <mergeCell ref="K4:L5"/>
    <mergeCell ref="M4:R4"/>
    <mergeCell ref="M5:N5"/>
    <mergeCell ref="O5:P5"/>
    <mergeCell ref="Q5:R5"/>
    <mergeCell ref="G4:H5"/>
    <mergeCell ref="I4:J5"/>
    <mergeCell ref="E4:F5"/>
    <mergeCell ref="B9:C9"/>
  </mergeCells>
  <printOptions/>
  <pageMargins left="0.75" right="0.75" top="1" bottom="1" header="0.512" footer="0.512"/>
  <pageSetup orientation="portrait" paperSize="8" r:id="rId1"/>
</worksheet>
</file>

<file path=xl/worksheets/sheet5.xml><?xml version="1.0" encoding="utf-8"?>
<worksheet xmlns="http://schemas.openxmlformats.org/spreadsheetml/2006/main" xmlns:r="http://schemas.openxmlformats.org/officeDocument/2006/relationships">
  <dimension ref="B1:L68"/>
  <sheetViews>
    <sheetView workbookViewId="0" topLeftCell="A1">
      <selection activeCell="A1" sqref="A1"/>
    </sheetView>
  </sheetViews>
  <sheetFormatPr defaultColWidth="9.00390625" defaultRowHeight="13.5"/>
  <cols>
    <col min="1" max="1" width="2.625" style="17" customWidth="1"/>
    <col min="2" max="2" width="12.625" style="17" customWidth="1"/>
    <col min="3" max="3" width="8.625" style="17" customWidth="1"/>
    <col min="4" max="4" width="7.625" style="17" customWidth="1"/>
    <col min="5" max="5" width="8.625" style="17" customWidth="1"/>
    <col min="6" max="6" width="7.625" style="17" customWidth="1"/>
    <col min="7" max="7" width="7.75390625" style="17" customWidth="1"/>
    <col min="8" max="8" width="8.625" style="17" customWidth="1"/>
    <col min="9" max="9" width="7.625" style="17" customWidth="1"/>
    <col min="10" max="10" width="8.625" style="17" customWidth="1"/>
    <col min="11" max="11" width="7.625" style="17" customWidth="1"/>
    <col min="12" max="12" width="8.125" style="17" customWidth="1"/>
    <col min="13" max="16384" width="9.00390625" style="17" customWidth="1"/>
  </cols>
  <sheetData>
    <row r="1" ht="14.25" customHeight="1">
      <c r="B1" s="18" t="s">
        <v>1479</v>
      </c>
    </row>
    <row r="2" spans="5:12" ht="12" customHeight="1">
      <c r="E2" s="144"/>
      <c r="L2" s="19" t="s">
        <v>1473</v>
      </c>
    </row>
    <row r="3" ht="7.5" customHeight="1" thickBot="1"/>
    <row r="4" spans="2:12" ht="14.25" thickTop="1">
      <c r="B4" s="1274" t="s">
        <v>1419</v>
      </c>
      <c r="C4" s="1277" t="s">
        <v>1467</v>
      </c>
      <c r="D4" s="1278"/>
      <c r="E4" s="1278"/>
      <c r="F4" s="1278"/>
      <c r="G4" s="1264"/>
      <c r="H4" s="1277" t="s">
        <v>1468</v>
      </c>
      <c r="I4" s="1278"/>
      <c r="J4" s="1278"/>
      <c r="K4" s="1278"/>
      <c r="L4" s="1264"/>
    </row>
    <row r="5" spans="2:12" ht="12" customHeight="1">
      <c r="B5" s="1275"/>
      <c r="C5" s="1265" t="s">
        <v>1474</v>
      </c>
      <c r="D5" s="1266"/>
      <c r="E5" s="1265">
        <v>53</v>
      </c>
      <c r="F5" s="1266"/>
      <c r="G5" s="1267" t="s">
        <v>1475</v>
      </c>
      <c r="H5" s="1265">
        <v>56</v>
      </c>
      <c r="I5" s="1266"/>
      <c r="J5" s="1265">
        <v>53</v>
      </c>
      <c r="K5" s="1266"/>
      <c r="L5" s="1267" t="s">
        <v>1476</v>
      </c>
    </row>
    <row r="6" spans="2:12" ht="12" customHeight="1">
      <c r="B6" s="1275"/>
      <c r="C6" s="1266"/>
      <c r="D6" s="1266"/>
      <c r="E6" s="1266"/>
      <c r="F6" s="1266"/>
      <c r="G6" s="1268"/>
      <c r="H6" s="1266"/>
      <c r="I6" s="1266"/>
      <c r="J6" s="1266"/>
      <c r="K6" s="1266"/>
      <c r="L6" s="1268"/>
    </row>
    <row r="7" spans="2:12" ht="18" customHeight="1">
      <c r="B7" s="1276"/>
      <c r="C7" s="146" t="s">
        <v>1469</v>
      </c>
      <c r="D7" s="146" t="s">
        <v>1470</v>
      </c>
      <c r="E7" s="146" t="s">
        <v>1469</v>
      </c>
      <c r="F7" s="146" t="s">
        <v>1470</v>
      </c>
      <c r="G7" s="46" t="s">
        <v>1477</v>
      </c>
      <c r="H7" s="146" t="s">
        <v>1469</v>
      </c>
      <c r="I7" s="146" t="s">
        <v>1470</v>
      </c>
      <c r="J7" s="146" t="s">
        <v>1469</v>
      </c>
      <c r="K7" s="146" t="s">
        <v>1470</v>
      </c>
      <c r="L7" s="46" t="s">
        <v>1477</v>
      </c>
    </row>
    <row r="8" spans="2:12" s="147" customFormat="1" ht="16.5" customHeight="1">
      <c r="B8" s="25" t="s">
        <v>1367</v>
      </c>
      <c r="C8" s="125">
        <f>SUM(C18:C67)</f>
        <v>72746</v>
      </c>
      <c r="D8" s="148">
        <f>SUM(D18:D67)</f>
        <v>99.99999999999999</v>
      </c>
      <c r="E8" s="126">
        <f>SUM(E18:E67)</f>
        <v>68836</v>
      </c>
      <c r="F8" s="148">
        <f>SUM(F18:F67)</f>
        <v>100</v>
      </c>
      <c r="G8" s="149">
        <v>5.7</v>
      </c>
      <c r="H8" s="150">
        <f>SUM(H18:H67)</f>
        <v>523014</v>
      </c>
      <c r="I8" s="151">
        <f>SUM(I18:I67)</f>
        <v>99.99999999999999</v>
      </c>
      <c r="J8" s="150">
        <f>SUM(J18:J67)</f>
        <v>484751</v>
      </c>
      <c r="K8" s="151">
        <v>100</v>
      </c>
      <c r="L8" s="152">
        <v>7.9</v>
      </c>
    </row>
    <row r="9" spans="2:12" s="147" customFormat="1" ht="16.5" customHeight="1">
      <c r="B9" s="24"/>
      <c r="C9" s="125"/>
      <c r="D9" s="148"/>
      <c r="E9" s="126"/>
      <c r="F9" s="148"/>
      <c r="G9" s="153"/>
      <c r="H9" s="126"/>
      <c r="I9" s="148"/>
      <c r="J9" s="126"/>
      <c r="K9" s="148"/>
      <c r="L9" s="154"/>
    </row>
    <row r="10" spans="2:12" s="147" customFormat="1" ht="16.5" customHeight="1">
      <c r="B10" s="24" t="s">
        <v>1370</v>
      </c>
      <c r="C10" s="125">
        <v>53551</v>
      </c>
      <c r="D10" s="148">
        <f>C10/$C$8*100</f>
        <v>73.61366948010887</v>
      </c>
      <c r="E10" s="126">
        <v>49900</v>
      </c>
      <c r="F10" s="148">
        <f>E10/$E$8*100</f>
        <v>72.49113835783602</v>
      </c>
      <c r="G10" s="153">
        <v>7.3</v>
      </c>
      <c r="H10" s="126">
        <v>404643</v>
      </c>
      <c r="I10" s="148">
        <f>H10/$H$8*100</f>
        <v>77.36752744668402</v>
      </c>
      <c r="J10" s="126">
        <v>374428</v>
      </c>
      <c r="K10" s="148">
        <f>J10/$J$8*100</f>
        <v>77.24130532995291</v>
      </c>
      <c r="L10" s="154">
        <v>8.1</v>
      </c>
    </row>
    <row r="11" spans="2:12" s="147" customFormat="1" ht="16.5" customHeight="1">
      <c r="B11" s="24" t="s">
        <v>1371</v>
      </c>
      <c r="C11" s="125">
        <v>19195</v>
      </c>
      <c r="D11" s="148">
        <f>C11/$C$8*100</f>
        <v>26.38633051989113</v>
      </c>
      <c r="E11" s="126">
        <v>18936</v>
      </c>
      <c r="F11" s="148">
        <f>E11/$E$8*100</f>
        <v>27.508861642163986</v>
      </c>
      <c r="G11" s="153">
        <v>1.4</v>
      </c>
      <c r="H11" s="126">
        <v>118371</v>
      </c>
      <c r="I11" s="148">
        <f>H11/$H$8*100</f>
        <v>22.63247255331597</v>
      </c>
      <c r="J11" s="126">
        <v>110323</v>
      </c>
      <c r="K11" s="148">
        <f>J11/$J$8*100</f>
        <v>22.7586946700471</v>
      </c>
      <c r="L11" s="154">
        <v>7.3</v>
      </c>
    </row>
    <row r="12" spans="2:12" s="147" customFormat="1" ht="16.5" customHeight="1">
      <c r="B12" s="24"/>
      <c r="C12" s="125"/>
      <c r="D12" s="148"/>
      <c r="E12" s="126"/>
      <c r="F12" s="148"/>
      <c r="G12" s="153"/>
      <c r="H12" s="126"/>
      <c r="I12" s="148"/>
      <c r="J12" s="126"/>
      <c r="K12" s="148"/>
      <c r="L12" s="154"/>
    </row>
    <row r="13" spans="2:12" s="147" customFormat="1" ht="16.5" customHeight="1">
      <c r="B13" s="24" t="s">
        <v>1374</v>
      </c>
      <c r="C13" s="125">
        <v>31885</v>
      </c>
      <c r="D13" s="148">
        <f>C13/$C$8*100</f>
        <v>43.83058862342947</v>
      </c>
      <c r="E13" s="126">
        <v>29683</v>
      </c>
      <c r="F13" s="148">
        <f>E13/$E$8*100</f>
        <v>43.121331861235404</v>
      </c>
      <c r="G13" s="153">
        <v>7.4</v>
      </c>
      <c r="H13" s="126">
        <v>239580</v>
      </c>
      <c r="I13" s="148">
        <f>H13/$H$8*100</f>
        <v>45.80756920464844</v>
      </c>
      <c r="J13" s="126">
        <v>216127</v>
      </c>
      <c r="K13" s="148">
        <f>J13/$J$8*100</f>
        <v>44.585158153361206</v>
      </c>
      <c r="L13" s="154">
        <v>10.9</v>
      </c>
    </row>
    <row r="14" spans="2:12" s="147" customFormat="1" ht="16.5" customHeight="1">
      <c r="B14" s="24" t="s">
        <v>1376</v>
      </c>
      <c r="C14" s="125">
        <v>5890</v>
      </c>
      <c r="D14" s="148">
        <f>C14/$C$8*100</f>
        <v>8.0966651087345</v>
      </c>
      <c r="E14" s="126">
        <v>5590</v>
      </c>
      <c r="F14" s="148">
        <f>E14/$E$8*100</f>
        <v>8.120750769945959</v>
      </c>
      <c r="G14" s="153">
        <v>5.4</v>
      </c>
      <c r="H14" s="126">
        <v>39776</v>
      </c>
      <c r="I14" s="148">
        <f>H14/$H$8*100</f>
        <v>7.6051501489443885</v>
      </c>
      <c r="J14" s="126">
        <v>36168</v>
      </c>
      <c r="K14" s="148">
        <v>7.4</v>
      </c>
      <c r="L14" s="154">
        <v>10</v>
      </c>
    </row>
    <row r="15" spans="2:12" s="147" customFormat="1" ht="16.5" customHeight="1">
      <c r="B15" s="24" t="s">
        <v>1378</v>
      </c>
      <c r="C15" s="125">
        <v>14747</v>
      </c>
      <c r="D15" s="148">
        <f>C15/$C$8*100</f>
        <v>20.2719049844665</v>
      </c>
      <c r="E15" s="126">
        <v>14166</v>
      </c>
      <c r="F15" s="148">
        <f>E15/$E$8*100</f>
        <v>20.579348015573245</v>
      </c>
      <c r="G15" s="153">
        <v>4.1</v>
      </c>
      <c r="H15" s="126">
        <v>105376</v>
      </c>
      <c r="I15" s="148">
        <f>H15/$H$8*100</f>
        <v>20.147835430791528</v>
      </c>
      <c r="J15" s="126">
        <v>99800</v>
      </c>
      <c r="K15" s="148">
        <f>J15/$J$8*100</f>
        <v>20.587889452523047</v>
      </c>
      <c r="L15" s="154">
        <v>5.6</v>
      </c>
    </row>
    <row r="16" spans="2:12" s="147" customFormat="1" ht="16.5" customHeight="1">
      <c r="B16" s="24" t="s">
        <v>1380</v>
      </c>
      <c r="C16" s="125">
        <v>20224</v>
      </c>
      <c r="D16" s="148">
        <f>C16/$C$8*100</f>
        <v>27.800841283369532</v>
      </c>
      <c r="E16" s="126">
        <v>19397</v>
      </c>
      <c r="F16" s="148">
        <f>E16/$E$8*100</f>
        <v>28.178569353245397</v>
      </c>
      <c r="G16" s="153">
        <v>4.3</v>
      </c>
      <c r="H16" s="126">
        <v>138282</v>
      </c>
      <c r="I16" s="148">
        <f>H16/$H$8*100</f>
        <v>26.439445215615642</v>
      </c>
      <c r="J16" s="126">
        <v>132656</v>
      </c>
      <c r="K16" s="148">
        <f>J16/$J$8*100</f>
        <v>27.365802236612197</v>
      </c>
      <c r="L16" s="154">
        <v>4.2</v>
      </c>
    </row>
    <row r="17" spans="2:12" s="155" customFormat="1" ht="16.5" customHeight="1">
      <c r="B17" s="156"/>
      <c r="C17" s="125"/>
      <c r="D17" s="148"/>
      <c r="E17" s="126"/>
      <c r="F17" s="148"/>
      <c r="G17" s="153"/>
      <c r="H17" s="126"/>
      <c r="I17" s="148"/>
      <c r="J17" s="126"/>
      <c r="K17" s="148"/>
      <c r="L17" s="154"/>
    </row>
    <row r="18" spans="2:12" ht="15" customHeight="1">
      <c r="B18" s="43" t="s">
        <v>1383</v>
      </c>
      <c r="C18" s="42">
        <v>14240</v>
      </c>
      <c r="D18" s="157">
        <f>C18/$C$8*100</f>
        <v>19.574959447942156</v>
      </c>
      <c r="E18" s="20">
        <v>12879</v>
      </c>
      <c r="F18" s="157">
        <f>E18/$E$8*100</f>
        <v>18.70968679179499</v>
      </c>
      <c r="G18" s="158">
        <v>10.6</v>
      </c>
      <c r="H18" s="20">
        <v>121829</v>
      </c>
      <c r="I18" s="157">
        <f>H18/$H$8*100</f>
        <v>23.293640323203586</v>
      </c>
      <c r="J18" s="20">
        <v>108412</v>
      </c>
      <c r="K18" s="157">
        <f>J18/$J$8*100</f>
        <v>22.364471656582452</v>
      </c>
      <c r="L18" s="159">
        <v>12.4</v>
      </c>
    </row>
    <row r="19" spans="2:12" ht="15" customHeight="1">
      <c r="B19" s="43" t="s">
        <v>1384</v>
      </c>
      <c r="C19" s="42">
        <v>5747</v>
      </c>
      <c r="D19" s="157">
        <f>C19/$C$8*100</f>
        <v>7.900090726637892</v>
      </c>
      <c r="E19" s="20">
        <v>5397</v>
      </c>
      <c r="F19" s="157">
        <f>E19/$E$8*100</f>
        <v>7.8403742227904</v>
      </c>
      <c r="G19" s="158">
        <v>6.5</v>
      </c>
      <c r="H19" s="20">
        <v>45228</v>
      </c>
      <c r="I19" s="157">
        <f>H19/$H$8*100</f>
        <v>8.647569663527172</v>
      </c>
      <c r="J19" s="20">
        <v>42287</v>
      </c>
      <c r="K19" s="157">
        <f>J19/$J$8*100</f>
        <v>8.72344770820483</v>
      </c>
      <c r="L19" s="159">
        <v>7</v>
      </c>
    </row>
    <row r="20" spans="2:12" ht="15" customHeight="1">
      <c r="B20" s="43" t="s">
        <v>1386</v>
      </c>
      <c r="C20" s="42">
        <v>6616</v>
      </c>
      <c r="D20" s="157">
        <f>C20/$C$8*100</f>
        <v>9.094658125532677</v>
      </c>
      <c r="E20" s="20">
        <v>6281</v>
      </c>
      <c r="F20" s="157">
        <f>E20/$E$8*100</f>
        <v>9.124585972456273</v>
      </c>
      <c r="G20" s="158">
        <v>5.3</v>
      </c>
      <c r="H20" s="20">
        <v>46473</v>
      </c>
      <c r="I20" s="157">
        <f>H20/$H$8*100</f>
        <v>8.885613004623204</v>
      </c>
      <c r="J20" s="20">
        <v>43860</v>
      </c>
      <c r="K20" s="157">
        <f>J20/$J$8*100</f>
        <v>9.047944202281172</v>
      </c>
      <c r="L20" s="159">
        <v>6</v>
      </c>
    </row>
    <row r="21" spans="2:12" ht="15" customHeight="1">
      <c r="B21" s="43" t="s">
        <v>1388</v>
      </c>
      <c r="C21" s="42">
        <v>7038</v>
      </c>
      <c r="D21" s="157">
        <f>C21/$C$8*100</f>
        <v>9.674758749621972</v>
      </c>
      <c r="E21" s="20">
        <v>6506</v>
      </c>
      <c r="F21" s="157">
        <f>E21/$E$8*100</f>
        <v>9.451449822767156</v>
      </c>
      <c r="G21" s="158">
        <v>8.2</v>
      </c>
      <c r="H21" s="20">
        <v>51540</v>
      </c>
      <c r="I21" s="157">
        <f>H21/$H$8*100</f>
        <v>9.85442072296344</v>
      </c>
      <c r="J21" s="20">
        <v>50956</v>
      </c>
      <c r="K21" s="157">
        <f>J21/$J$8*100</f>
        <v>10.511788526480606</v>
      </c>
      <c r="L21" s="159">
        <v>1.1</v>
      </c>
    </row>
    <row r="22" spans="2:12" ht="15" customHeight="1">
      <c r="B22" s="43"/>
      <c r="C22" s="42"/>
      <c r="D22" s="157"/>
      <c r="E22" s="20"/>
      <c r="F22" s="157"/>
      <c r="G22" s="158"/>
      <c r="H22" s="20"/>
      <c r="I22" s="157"/>
      <c r="J22" s="20"/>
      <c r="K22" s="157"/>
      <c r="L22" s="159"/>
    </row>
    <row r="23" spans="2:12" ht="15" customHeight="1">
      <c r="B23" s="43" t="s">
        <v>1390</v>
      </c>
      <c r="C23" s="42">
        <v>2852</v>
      </c>
      <c r="D23" s="157">
        <f>C23/$C$8*100</f>
        <v>3.9204904737030213</v>
      </c>
      <c r="E23" s="20">
        <v>2694</v>
      </c>
      <c r="F23" s="157">
        <f>E23/$E$8*100</f>
        <v>3.9136498343889823</v>
      </c>
      <c r="G23" s="158">
        <v>5.9</v>
      </c>
      <c r="H23" s="20">
        <v>21472</v>
      </c>
      <c r="I23" s="157">
        <f>H23/$H$8*100</f>
        <v>4.10543503615582</v>
      </c>
      <c r="J23" s="20">
        <v>20633</v>
      </c>
      <c r="K23" s="157">
        <f>J23/$J$8*100</f>
        <v>4.256412054848778</v>
      </c>
      <c r="L23" s="159">
        <v>4.1</v>
      </c>
    </row>
    <row r="24" spans="2:12" ht="15" customHeight="1">
      <c r="B24" s="43" t="s">
        <v>1392</v>
      </c>
      <c r="C24" s="42">
        <v>2335</v>
      </c>
      <c r="D24" s="157">
        <f>C24/$C$8*100</f>
        <v>3.2097984768922005</v>
      </c>
      <c r="E24" s="20">
        <v>2176</v>
      </c>
      <c r="F24" s="157">
        <f>E24/$E$8*100</f>
        <v>3.1611366145621473</v>
      </c>
      <c r="G24" s="158">
        <v>7.3</v>
      </c>
      <c r="H24" s="20">
        <v>17893</v>
      </c>
      <c r="I24" s="157">
        <f>H24/$H$8*100</f>
        <v>3.421132130306263</v>
      </c>
      <c r="J24" s="20">
        <v>16855</v>
      </c>
      <c r="K24" s="157">
        <f>J24/$J$8*100</f>
        <v>3.477042852928617</v>
      </c>
      <c r="L24" s="159">
        <v>6.2</v>
      </c>
    </row>
    <row r="25" spans="2:12" ht="15" customHeight="1">
      <c r="B25" s="43" t="s">
        <v>1471</v>
      </c>
      <c r="C25" s="42">
        <v>1974</v>
      </c>
      <c r="D25" s="157">
        <f>C25/$C$8*100</f>
        <v>2.713551260550408</v>
      </c>
      <c r="E25" s="20">
        <v>1806</v>
      </c>
      <c r="F25" s="157">
        <f>E25/$E$8*100</f>
        <v>2.6236271718286943</v>
      </c>
      <c r="G25" s="158">
        <v>9.3</v>
      </c>
      <c r="H25" s="20">
        <v>13892</v>
      </c>
      <c r="I25" s="157">
        <f>H25/$H$8*100</f>
        <v>2.6561430477960437</v>
      </c>
      <c r="J25" s="20">
        <v>12683</v>
      </c>
      <c r="K25" s="157">
        <f>J25/$J$8*100</f>
        <v>2.6163948088812607</v>
      </c>
      <c r="L25" s="159">
        <v>9.5</v>
      </c>
    </row>
    <row r="26" spans="2:12" ht="15" customHeight="1">
      <c r="B26" s="43" t="s">
        <v>1395</v>
      </c>
      <c r="C26" s="42">
        <v>1867</v>
      </c>
      <c r="D26" s="157">
        <f>C26/$C$8*100</f>
        <v>2.5664641354851128</v>
      </c>
      <c r="E26" s="20">
        <v>1787</v>
      </c>
      <c r="F26" s="157">
        <f>E26/$E$8*100</f>
        <v>2.5960253355802196</v>
      </c>
      <c r="G26" s="158">
        <v>4.5</v>
      </c>
      <c r="H26" s="20">
        <v>11733</v>
      </c>
      <c r="I26" s="157">
        <f>H26/$H$8*100</f>
        <v>2.243343390425495</v>
      </c>
      <c r="J26" s="20">
        <v>10401</v>
      </c>
      <c r="K26" s="157">
        <f>J26/$J$8*100</f>
        <v>2.1456376572714655</v>
      </c>
      <c r="L26" s="159">
        <v>12.8</v>
      </c>
    </row>
    <row r="27" spans="2:12" ht="15" customHeight="1">
      <c r="B27" s="43"/>
      <c r="C27" s="42"/>
      <c r="D27" s="157"/>
      <c r="E27" s="20"/>
      <c r="F27" s="157"/>
      <c r="G27" s="158"/>
      <c r="H27" s="20"/>
      <c r="I27" s="157"/>
      <c r="J27" s="20"/>
      <c r="K27" s="157"/>
      <c r="L27" s="159"/>
    </row>
    <row r="28" spans="2:12" ht="15" customHeight="1">
      <c r="B28" s="43" t="s">
        <v>1398</v>
      </c>
      <c r="C28" s="42">
        <v>2171</v>
      </c>
      <c r="D28" s="157">
        <f>C28/$C$8*100</f>
        <v>2.98435652819399</v>
      </c>
      <c r="E28" s="20">
        <v>2094</v>
      </c>
      <c r="F28" s="157">
        <f>E28/$E$8*100</f>
        <v>3.042012900226626</v>
      </c>
      <c r="G28" s="158">
        <v>3.7</v>
      </c>
      <c r="H28" s="20">
        <v>16575</v>
      </c>
      <c r="I28" s="157">
        <f>H28/$H$8*100</f>
        <v>3.169131227844761</v>
      </c>
      <c r="J28" s="20">
        <v>15951</v>
      </c>
      <c r="K28" s="157">
        <f>J28/$J$8*100</f>
        <v>3.2905553572865247</v>
      </c>
      <c r="L28" s="159">
        <v>3.9</v>
      </c>
    </row>
    <row r="29" spans="2:12" ht="15" customHeight="1">
      <c r="B29" s="43" t="s">
        <v>1400</v>
      </c>
      <c r="C29" s="42">
        <v>3135</v>
      </c>
      <c r="D29" s="157">
        <f>C29/$C$8*100</f>
        <v>4.309515299810299</v>
      </c>
      <c r="E29" s="20">
        <v>2952</v>
      </c>
      <c r="F29" s="157">
        <f>E29/$E$8*100</f>
        <v>4.288453716078796</v>
      </c>
      <c r="G29" s="158">
        <v>6.2</v>
      </c>
      <c r="H29" s="20">
        <v>21550</v>
      </c>
      <c r="I29" s="157">
        <f>H29/$H$8*100</f>
        <v>4.1203485948750895</v>
      </c>
      <c r="J29" s="20">
        <v>19263</v>
      </c>
      <c r="K29" s="157">
        <f>J29/$J$8*100</f>
        <v>3.9737927307009167</v>
      </c>
      <c r="L29" s="159">
        <v>11.9</v>
      </c>
    </row>
    <row r="30" spans="2:12" ht="15" customHeight="1">
      <c r="B30" s="43" t="s">
        <v>1402</v>
      </c>
      <c r="C30" s="42">
        <v>2013</v>
      </c>
      <c r="D30" s="157">
        <f>C30/$C$8*100</f>
        <v>2.7671624556676653</v>
      </c>
      <c r="E30" s="20">
        <v>1897</v>
      </c>
      <c r="F30" s="157">
        <f>E30/$E$8*100</f>
        <v>2.7558254401766518</v>
      </c>
      <c r="G30" s="158">
        <v>6.1</v>
      </c>
      <c r="H30" s="20">
        <v>15699</v>
      </c>
      <c r="I30" s="157">
        <f>H30/$H$8*100</f>
        <v>3.0016404914591197</v>
      </c>
      <c r="J30" s="20">
        <v>14002</v>
      </c>
      <c r="K30" s="157">
        <f>J30/$J$8*100</f>
        <v>2.8884932676776325</v>
      </c>
      <c r="L30" s="159">
        <v>12.1</v>
      </c>
    </row>
    <row r="31" spans="2:12" ht="15" customHeight="1">
      <c r="B31" s="43" t="s">
        <v>1404</v>
      </c>
      <c r="C31" s="42">
        <v>1220</v>
      </c>
      <c r="D31" s="157">
        <f>C31/$C$8*100</f>
        <v>1.6770681549501003</v>
      </c>
      <c r="E31" s="20">
        <v>1181</v>
      </c>
      <c r="F31" s="157">
        <f>E31/$E$8*100</f>
        <v>1.7156720320762393</v>
      </c>
      <c r="G31" s="158">
        <v>3.3</v>
      </c>
      <c r="H31" s="20">
        <v>7106</v>
      </c>
      <c r="I31" s="157">
        <f>H31/$H$8*100</f>
        <v>1.3586634392196002</v>
      </c>
      <c r="J31" s="20">
        <v>6107</v>
      </c>
      <c r="K31" s="157">
        <f>J31/$J$8*100</f>
        <v>1.2598220529715256</v>
      </c>
      <c r="L31" s="159">
        <v>16.4</v>
      </c>
    </row>
    <row r="32" spans="2:12" ht="15" customHeight="1">
      <c r="B32" s="43" t="s">
        <v>1406</v>
      </c>
      <c r="C32" s="42">
        <v>2343</v>
      </c>
      <c r="D32" s="157">
        <f>C32/$C$8*100</f>
        <v>3.220795645121381</v>
      </c>
      <c r="E32" s="20">
        <v>2250</v>
      </c>
      <c r="F32" s="157">
        <f>E32/$E$8*100</f>
        <v>3.2686385031088387</v>
      </c>
      <c r="G32" s="158">
        <v>4.1</v>
      </c>
      <c r="H32" s="20">
        <v>13653</v>
      </c>
      <c r="I32" s="157">
        <f>H32/$H$8*100</f>
        <v>2.610446374284436</v>
      </c>
      <c r="J32" s="20">
        <v>13018</v>
      </c>
      <c r="K32" s="157">
        <f>J32/$J$8*100</f>
        <v>2.6855024538371244</v>
      </c>
      <c r="L32" s="159">
        <v>4.9</v>
      </c>
    </row>
    <row r="33" spans="2:12" ht="15" customHeight="1">
      <c r="B33" s="43"/>
      <c r="C33" s="42"/>
      <c r="D33" s="157"/>
      <c r="E33" s="20"/>
      <c r="F33" s="157"/>
      <c r="G33" s="158"/>
      <c r="H33" s="20"/>
      <c r="I33" s="157"/>
      <c r="J33" s="20"/>
      <c r="K33" s="157"/>
      <c r="L33" s="159"/>
    </row>
    <row r="34" spans="2:12" ht="15" customHeight="1">
      <c r="B34" s="43" t="s">
        <v>1408</v>
      </c>
      <c r="C34" s="42">
        <v>753</v>
      </c>
      <c r="D34" s="157">
        <f aca="true" t="shared" si="0" ref="D34:D40">C34/$C$8*100</f>
        <v>1.0351084595716602</v>
      </c>
      <c r="E34" s="20">
        <v>725</v>
      </c>
      <c r="F34" s="157">
        <f aca="true" t="shared" si="1" ref="F34:F40">E34/$E$8*100</f>
        <v>1.053227962112848</v>
      </c>
      <c r="G34" s="158">
        <v>3.9</v>
      </c>
      <c r="H34" s="20">
        <v>4494</v>
      </c>
      <c r="I34" s="157">
        <f aca="true" t="shared" si="2" ref="I34:I40">H34/$H$8*100</f>
        <v>0.8592504215948329</v>
      </c>
      <c r="J34" s="20">
        <v>4430</v>
      </c>
      <c r="K34" s="157">
        <f aca="true" t="shared" si="3" ref="K34:K40">J34/$J$8*100</f>
        <v>0.9138712452372456</v>
      </c>
      <c r="L34" s="159">
        <v>1.4</v>
      </c>
    </row>
    <row r="35" spans="2:12" ht="15" customHeight="1">
      <c r="B35" s="43" t="s">
        <v>1410</v>
      </c>
      <c r="C35" s="42">
        <v>582</v>
      </c>
      <c r="D35" s="157">
        <f t="shared" si="0"/>
        <v>0.8000439886729167</v>
      </c>
      <c r="E35" s="20">
        <v>574</v>
      </c>
      <c r="F35" s="157">
        <f t="shared" si="1"/>
        <v>0.8338660003486548</v>
      </c>
      <c r="G35" s="158">
        <v>1.4</v>
      </c>
      <c r="H35" s="20">
        <v>2816</v>
      </c>
      <c r="I35" s="157">
        <f t="shared" si="2"/>
        <v>0.5384177096597798</v>
      </c>
      <c r="J35" s="20">
        <v>2535</v>
      </c>
      <c r="K35" s="157">
        <f t="shared" si="3"/>
        <v>0.5229488954122838</v>
      </c>
      <c r="L35" s="159">
        <v>11.1</v>
      </c>
    </row>
    <row r="36" spans="2:12" ht="15" customHeight="1">
      <c r="B36" s="43" t="s">
        <v>1412</v>
      </c>
      <c r="C36" s="42">
        <v>1355</v>
      </c>
      <c r="D36" s="157">
        <f t="shared" si="0"/>
        <v>1.8626453688175295</v>
      </c>
      <c r="E36" s="20">
        <v>1318</v>
      </c>
      <c r="F36" s="157">
        <f t="shared" si="1"/>
        <v>1.9146957987099773</v>
      </c>
      <c r="G36" s="158">
        <v>2.8</v>
      </c>
      <c r="H36" s="20">
        <v>8670</v>
      </c>
      <c r="I36" s="157">
        <f t="shared" si="2"/>
        <v>1.657699411488029</v>
      </c>
      <c r="J36" s="20">
        <v>7944</v>
      </c>
      <c r="K36" s="157">
        <f t="shared" si="3"/>
        <v>1.6387794971026362</v>
      </c>
      <c r="L36" s="159">
        <v>9.1</v>
      </c>
    </row>
    <row r="37" spans="2:12" ht="15" customHeight="1">
      <c r="B37" s="43" t="s">
        <v>1414</v>
      </c>
      <c r="C37" s="42">
        <v>543</v>
      </c>
      <c r="D37" s="157">
        <f t="shared" si="0"/>
        <v>0.7464327935556594</v>
      </c>
      <c r="E37" s="20">
        <v>539</v>
      </c>
      <c r="F37" s="157">
        <f t="shared" si="1"/>
        <v>0.7830205125225173</v>
      </c>
      <c r="G37" s="158">
        <v>0.7</v>
      </c>
      <c r="H37" s="20">
        <v>3483</v>
      </c>
      <c r="I37" s="157">
        <f t="shared" si="2"/>
        <v>0.6659477566566095</v>
      </c>
      <c r="J37" s="20">
        <v>3190</v>
      </c>
      <c r="K37" s="157">
        <f t="shared" si="3"/>
        <v>0.6580698131618088</v>
      </c>
      <c r="L37" s="159">
        <v>9.2</v>
      </c>
    </row>
    <row r="38" spans="2:12" ht="15" customHeight="1">
      <c r="B38" s="43" t="s">
        <v>1472</v>
      </c>
      <c r="C38" s="42">
        <v>611</v>
      </c>
      <c r="D38" s="157">
        <f t="shared" si="0"/>
        <v>0.8399087235036977</v>
      </c>
      <c r="E38" s="20">
        <v>634</v>
      </c>
      <c r="F38" s="157">
        <f t="shared" si="1"/>
        <v>0.9210296937648904</v>
      </c>
      <c r="G38" s="158">
        <v>-3.6</v>
      </c>
      <c r="H38" s="20">
        <v>3159</v>
      </c>
      <c r="I38" s="157">
        <f t="shared" si="2"/>
        <v>0.6039991281304133</v>
      </c>
      <c r="J38" s="20">
        <v>3205</v>
      </c>
      <c r="K38" s="157">
        <f t="shared" si="3"/>
        <v>0.6611641853240117</v>
      </c>
      <c r="L38" s="159">
        <v>-1.4</v>
      </c>
    </row>
    <row r="39" spans="2:12" ht="15" customHeight="1">
      <c r="B39" s="43" t="s">
        <v>1368</v>
      </c>
      <c r="C39" s="42">
        <v>685</v>
      </c>
      <c r="D39" s="157">
        <f t="shared" si="0"/>
        <v>0.9416325296236219</v>
      </c>
      <c r="E39" s="20">
        <v>691</v>
      </c>
      <c r="F39" s="157">
        <f t="shared" si="1"/>
        <v>1.0038352025103143</v>
      </c>
      <c r="G39" s="158">
        <v>-0.9</v>
      </c>
      <c r="H39" s="20">
        <v>3865</v>
      </c>
      <c r="I39" s="157">
        <f t="shared" si="2"/>
        <v>0.738985954486878</v>
      </c>
      <c r="J39" s="20">
        <v>3893</v>
      </c>
      <c r="K39" s="157">
        <f t="shared" si="3"/>
        <v>0.803092721830383</v>
      </c>
      <c r="L39" s="159">
        <v>-0.7</v>
      </c>
    </row>
    <row r="40" spans="2:12" ht="15" customHeight="1">
      <c r="B40" s="43" t="s">
        <v>1369</v>
      </c>
      <c r="C40" s="42">
        <v>572</v>
      </c>
      <c r="D40" s="157">
        <f t="shared" si="0"/>
        <v>0.7862975283864405</v>
      </c>
      <c r="E40" s="20">
        <v>524</v>
      </c>
      <c r="F40" s="157">
        <f t="shared" si="1"/>
        <v>0.7612295891684584</v>
      </c>
      <c r="G40" s="158">
        <v>9.2</v>
      </c>
      <c r="H40" s="20">
        <v>3391</v>
      </c>
      <c r="I40" s="157">
        <f t="shared" si="2"/>
        <v>0.6483574053467019</v>
      </c>
      <c r="J40" s="20">
        <v>3207</v>
      </c>
      <c r="K40" s="157">
        <f t="shared" si="3"/>
        <v>0.6615767682789722</v>
      </c>
      <c r="L40" s="159">
        <v>5.7</v>
      </c>
    </row>
    <row r="41" spans="2:12" ht="15" customHeight="1">
      <c r="B41" s="43"/>
      <c r="C41" s="42"/>
      <c r="D41" s="157"/>
      <c r="E41" s="20"/>
      <c r="F41" s="157"/>
      <c r="G41" s="158"/>
      <c r="H41" s="20"/>
      <c r="I41" s="157"/>
      <c r="J41" s="20"/>
      <c r="K41" s="157"/>
      <c r="L41" s="159"/>
    </row>
    <row r="42" spans="2:12" ht="15" customHeight="1">
      <c r="B42" s="43" t="s">
        <v>1372</v>
      </c>
      <c r="C42" s="42">
        <v>366</v>
      </c>
      <c r="D42" s="157">
        <f aca="true" t="shared" si="4" ref="D42:D48">C42/$C$8*100</f>
        <v>0.5031204464850301</v>
      </c>
      <c r="E42" s="20">
        <v>350</v>
      </c>
      <c r="F42" s="157">
        <f aca="true" t="shared" si="5" ref="F42:F48">E42/$E$8*100</f>
        <v>0.5084548782613748</v>
      </c>
      <c r="G42" s="158">
        <v>4.6</v>
      </c>
      <c r="H42" s="20">
        <v>2133</v>
      </c>
      <c r="I42" s="157">
        <f aca="true" t="shared" si="6" ref="I42:I48">H42/$H$8*100</f>
        <v>0.40782847113079196</v>
      </c>
      <c r="J42" s="20">
        <v>1919</v>
      </c>
      <c r="K42" s="157">
        <f aca="true" t="shared" si="7" ref="K42:K48">J42/$J$8*100</f>
        <v>0.3958733452844863</v>
      </c>
      <c r="L42" s="159">
        <v>11.2</v>
      </c>
    </row>
    <row r="43" spans="2:12" ht="15" customHeight="1">
      <c r="B43" s="43" t="s">
        <v>1373</v>
      </c>
      <c r="C43" s="42">
        <v>736</v>
      </c>
      <c r="D43" s="157">
        <f t="shared" si="4"/>
        <v>1.0117394770846506</v>
      </c>
      <c r="E43" s="20">
        <v>742</v>
      </c>
      <c r="F43" s="157">
        <f t="shared" si="5"/>
        <v>1.0779243419141147</v>
      </c>
      <c r="G43" s="158">
        <v>-0.8</v>
      </c>
      <c r="H43" s="20">
        <v>4353</v>
      </c>
      <c r="I43" s="157">
        <f t="shared" si="6"/>
        <v>0.8322912962176922</v>
      </c>
      <c r="J43" s="20">
        <v>3793</v>
      </c>
      <c r="K43" s="157">
        <f t="shared" si="7"/>
        <v>0.782463574082364</v>
      </c>
      <c r="L43" s="159">
        <v>14.8</v>
      </c>
    </row>
    <row r="44" spans="2:12" ht="15" customHeight="1">
      <c r="B44" s="43" t="s">
        <v>1375</v>
      </c>
      <c r="C44" s="42">
        <v>404</v>
      </c>
      <c r="D44" s="157">
        <f t="shared" si="4"/>
        <v>0.5553569955736397</v>
      </c>
      <c r="E44" s="20">
        <v>308</v>
      </c>
      <c r="F44" s="157">
        <f t="shared" si="5"/>
        <v>0.4474402928700099</v>
      </c>
      <c r="G44" s="158">
        <v>31.2</v>
      </c>
      <c r="H44" s="20">
        <v>2040</v>
      </c>
      <c r="I44" s="157">
        <f t="shared" si="6"/>
        <v>0.39004692035012445</v>
      </c>
      <c r="J44" s="20">
        <v>1860</v>
      </c>
      <c r="K44" s="157">
        <f t="shared" si="7"/>
        <v>0.383702148113155</v>
      </c>
      <c r="L44" s="159">
        <v>9.7</v>
      </c>
    </row>
    <row r="45" spans="2:12" ht="15" customHeight="1">
      <c r="B45" s="43" t="s">
        <v>1377</v>
      </c>
      <c r="C45" s="42">
        <v>650</v>
      </c>
      <c r="D45" s="157">
        <f t="shared" si="4"/>
        <v>0.893519918620955</v>
      </c>
      <c r="E45" s="20">
        <v>645</v>
      </c>
      <c r="F45" s="157">
        <f t="shared" si="5"/>
        <v>0.9370097042245337</v>
      </c>
      <c r="G45" s="158">
        <v>0.8</v>
      </c>
      <c r="H45" s="20">
        <v>4187</v>
      </c>
      <c r="I45" s="157">
        <f t="shared" si="6"/>
        <v>0.8005521840715546</v>
      </c>
      <c r="J45" s="20">
        <v>3599</v>
      </c>
      <c r="K45" s="157">
        <f t="shared" si="7"/>
        <v>0.7424430274512069</v>
      </c>
      <c r="L45" s="159">
        <v>16.3</v>
      </c>
    </row>
    <row r="46" spans="2:12" ht="15" customHeight="1">
      <c r="B46" s="43" t="s">
        <v>1379</v>
      </c>
      <c r="C46" s="42">
        <v>278</v>
      </c>
      <c r="D46" s="157">
        <f t="shared" si="4"/>
        <v>0.38215159596403925</v>
      </c>
      <c r="E46" s="20">
        <v>278</v>
      </c>
      <c r="F46" s="157">
        <f t="shared" si="5"/>
        <v>0.40385844616189204</v>
      </c>
      <c r="G46" s="158">
        <v>0</v>
      </c>
      <c r="H46" s="20">
        <v>1326</v>
      </c>
      <c r="I46" s="157">
        <f t="shared" si="6"/>
        <v>0.25353049822758095</v>
      </c>
      <c r="J46" s="20">
        <v>1178</v>
      </c>
      <c r="K46" s="157">
        <f t="shared" si="7"/>
        <v>0.24301136047166486</v>
      </c>
      <c r="L46" s="159">
        <v>12.6</v>
      </c>
    </row>
    <row r="47" spans="2:12" ht="15" customHeight="1">
      <c r="B47" s="43" t="s">
        <v>1381</v>
      </c>
      <c r="C47" s="42">
        <v>250</v>
      </c>
      <c r="D47" s="157">
        <f t="shared" si="4"/>
        <v>0.3436615071619058</v>
      </c>
      <c r="E47" s="20">
        <v>243</v>
      </c>
      <c r="F47" s="157">
        <f t="shared" si="5"/>
        <v>0.3530129583357545</v>
      </c>
      <c r="G47" s="158">
        <v>2.9</v>
      </c>
      <c r="H47" s="20">
        <v>1873</v>
      </c>
      <c r="I47" s="157">
        <f t="shared" si="6"/>
        <v>0.35811660873322704</v>
      </c>
      <c r="J47" s="20">
        <v>1384</v>
      </c>
      <c r="K47" s="157">
        <f t="shared" si="7"/>
        <v>0.28550740483258413</v>
      </c>
      <c r="L47" s="159">
        <v>35.3</v>
      </c>
    </row>
    <row r="48" spans="2:12" ht="15" customHeight="1">
      <c r="B48" s="43" t="s">
        <v>1382</v>
      </c>
      <c r="C48" s="42">
        <v>354</v>
      </c>
      <c r="D48" s="157">
        <f t="shared" si="4"/>
        <v>0.48662469414125864</v>
      </c>
      <c r="E48" s="20">
        <v>330</v>
      </c>
      <c r="F48" s="157">
        <f t="shared" si="5"/>
        <v>0.4794003137892963</v>
      </c>
      <c r="G48" s="158">
        <v>7.3</v>
      </c>
      <c r="H48" s="20">
        <v>2392</v>
      </c>
      <c r="I48" s="157">
        <f t="shared" si="6"/>
        <v>0.4573491340575969</v>
      </c>
      <c r="J48" s="20">
        <v>1802</v>
      </c>
      <c r="K48" s="157">
        <f t="shared" si="7"/>
        <v>0.37173724241930395</v>
      </c>
      <c r="L48" s="159">
        <v>32.7</v>
      </c>
    </row>
    <row r="49" spans="2:12" ht="15" customHeight="1">
      <c r="B49" s="43"/>
      <c r="C49" s="42"/>
      <c r="D49" s="157"/>
      <c r="E49" s="20"/>
      <c r="F49" s="157"/>
      <c r="G49" s="158"/>
      <c r="H49" s="20"/>
      <c r="I49" s="157"/>
      <c r="J49" s="20"/>
      <c r="K49" s="157"/>
      <c r="L49" s="159"/>
    </row>
    <row r="50" spans="2:12" ht="15" customHeight="1">
      <c r="B50" s="43" t="s">
        <v>1385</v>
      </c>
      <c r="C50" s="42">
        <v>1391</v>
      </c>
      <c r="D50" s="157">
        <f>C50/$C$8*100</f>
        <v>1.912132625848844</v>
      </c>
      <c r="E50" s="20">
        <v>1327</v>
      </c>
      <c r="F50" s="157">
        <f>E50/$E$8*100</f>
        <v>1.9277703527224126</v>
      </c>
      <c r="G50" s="158">
        <v>4.8</v>
      </c>
      <c r="H50" s="20">
        <v>9654</v>
      </c>
      <c r="I50" s="157">
        <f>H50/$H$8*100</f>
        <v>1.8458396907157362</v>
      </c>
      <c r="J50" s="20">
        <v>8662</v>
      </c>
      <c r="K50" s="157">
        <f>J50/$J$8*100</f>
        <v>1.786896777933413</v>
      </c>
      <c r="L50" s="159">
        <v>11.5</v>
      </c>
    </row>
    <row r="51" spans="2:12" ht="15" customHeight="1">
      <c r="B51" s="43" t="s">
        <v>1387</v>
      </c>
      <c r="C51" s="42">
        <v>1020</v>
      </c>
      <c r="D51" s="157">
        <f>C51/$C$8*100</f>
        <v>1.4021389492205758</v>
      </c>
      <c r="E51" s="20">
        <v>1016</v>
      </c>
      <c r="F51" s="157">
        <f>E51/$E$8*100</f>
        <v>1.475971875181591</v>
      </c>
      <c r="G51" s="158">
        <v>0.4</v>
      </c>
      <c r="H51" s="20">
        <v>6060</v>
      </c>
      <c r="I51" s="157">
        <f>H51/$H$8*100</f>
        <v>1.1586687928047816</v>
      </c>
      <c r="J51" s="20">
        <v>6067</v>
      </c>
      <c r="K51" s="157">
        <f>J51/$J$8*100</f>
        <v>1.251570393872318</v>
      </c>
      <c r="L51" s="159">
        <v>-0.1</v>
      </c>
    </row>
    <row r="52" spans="2:12" ht="15" customHeight="1">
      <c r="B52" s="43" t="s">
        <v>1389</v>
      </c>
      <c r="C52" s="42">
        <v>636</v>
      </c>
      <c r="D52" s="157">
        <f>C52/$C$8*100</f>
        <v>0.8742748742198884</v>
      </c>
      <c r="E52" s="20">
        <v>629</v>
      </c>
      <c r="F52" s="157">
        <f>E52/$E$8*100</f>
        <v>0.9137660526468707</v>
      </c>
      <c r="G52" s="158">
        <v>1.1</v>
      </c>
      <c r="H52" s="20">
        <v>5524</v>
      </c>
      <c r="I52" s="157">
        <f>H52/$H$8*100</f>
        <v>1.056185876477494</v>
      </c>
      <c r="J52" s="20">
        <v>5366</v>
      </c>
      <c r="K52" s="157">
        <f>J52/$J$8*100</f>
        <v>1.1069600681587042</v>
      </c>
      <c r="L52" s="159">
        <v>2.9</v>
      </c>
    </row>
    <row r="53" spans="2:12" ht="15" customHeight="1">
      <c r="B53" s="43" t="s">
        <v>1391</v>
      </c>
      <c r="C53" s="42">
        <v>968</v>
      </c>
      <c r="D53" s="157">
        <f>C53/$C$8*100</f>
        <v>1.3306573557308994</v>
      </c>
      <c r="E53" s="20">
        <v>981</v>
      </c>
      <c r="F53" s="157">
        <f>E53/$E$8*100</f>
        <v>1.4251263873554536</v>
      </c>
      <c r="G53" s="158">
        <v>-1.3</v>
      </c>
      <c r="H53" s="20">
        <v>5892</v>
      </c>
      <c r="I53" s="157">
        <f>H53/$H$8*100</f>
        <v>1.1265472817171243</v>
      </c>
      <c r="J53" s="20">
        <v>5651</v>
      </c>
      <c r="K53" s="157">
        <f>J53/$J$8*100</f>
        <v>1.1657531392405587</v>
      </c>
      <c r="L53" s="159">
        <v>4.3</v>
      </c>
    </row>
    <row r="54" spans="2:12" ht="15" customHeight="1">
      <c r="B54" s="43" t="s">
        <v>1393</v>
      </c>
      <c r="C54" s="42">
        <v>471</v>
      </c>
      <c r="D54" s="157">
        <f>C54/$C$8*100</f>
        <v>0.6474582794930305</v>
      </c>
      <c r="E54" s="20">
        <v>472</v>
      </c>
      <c r="F54" s="157">
        <f>E54/$E$8*100</f>
        <v>0.6856877215410541</v>
      </c>
      <c r="G54" s="158">
        <v>-0.2</v>
      </c>
      <c r="H54" s="20">
        <v>2790</v>
      </c>
      <c r="I54" s="157">
        <f>H54/$H$8*100</f>
        <v>0.5334465234200232</v>
      </c>
      <c r="J54" s="20">
        <v>2798</v>
      </c>
      <c r="K54" s="157">
        <f>J54/$J$8*100</f>
        <v>0.577203553989574</v>
      </c>
      <c r="L54" s="159">
        <v>-0.3</v>
      </c>
    </row>
    <row r="55" spans="2:12" ht="15" customHeight="1">
      <c r="B55" s="43"/>
      <c r="C55" s="42"/>
      <c r="D55" s="157"/>
      <c r="E55" s="20"/>
      <c r="F55" s="157"/>
      <c r="G55" s="158"/>
      <c r="H55" s="20"/>
      <c r="I55" s="157"/>
      <c r="J55" s="20"/>
      <c r="K55" s="157"/>
      <c r="L55" s="159"/>
    </row>
    <row r="56" spans="2:12" ht="15" customHeight="1">
      <c r="B56" s="43" t="s">
        <v>1396</v>
      </c>
      <c r="C56" s="42">
        <v>450</v>
      </c>
      <c r="D56" s="157">
        <f aca="true" t="shared" si="8" ref="D56:D67">C56/$C$8*100</f>
        <v>0.6185907128914304</v>
      </c>
      <c r="E56" s="20">
        <v>469</v>
      </c>
      <c r="F56" s="157">
        <f aca="true" t="shared" si="9" ref="F56:F67">E56/$E$8*100</f>
        <v>0.6813295368702423</v>
      </c>
      <c r="G56" s="158">
        <v>-4.1</v>
      </c>
      <c r="H56" s="20">
        <v>2603</v>
      </c>
      <c r="I56" s="157">
        <f aca="true" t="shared" si="10" ref="I56:I67">H56/$H$8*100</f>
        <v>0.4976922223879284</v>
      </c>
      <c r="J56" s="20">
        <v>2853</v>
      </c>
      <c r="K56" s="157">
        <f aca="true" t="shared" si="11" ref="K56:K66">J56/$J$8*100</f>
        <v>0.5885495852509846</v>
      </c>
      <c r="L56" s="159">
        <v>-8.8</v>
      </c>
    </row>
    <row r="57" spans="2:12" ht="15" customHeight="1">
      <c r="B57" s="43" t="s">
        <v>1397</v>
      </c>
      <c r="C57" s="42">
        <v>1039</v>
      </c>
      <c r="D57" s="157">
        <f t="shared" si="8"/>
        <v>1.4282572237648805</v>
      </c>
      <c r="E57" s="20">
        <v>1012</v>
      </c>
      <c r="F57" s="157">
        <f t="shared" si="9"/>
        <v>1.4701609622871754</v>
      </c>
      <c r="G57" s="158">
        <v>2.7</v>
      </c>
      <c r="H57" s="20">
        <v>6454</v>
      </c>
      <c r="I57" s="157">
        <f t="shared" si="10"/>
        <v>1.2340013842841682</v>
      </c>
      <c r="J57" s="20">
        <v>6098</v>
      </c>
      <c r="K57" s="157">
        <f t="shared" si="11"/>
        <v>1.2579654296742038</v>
      </c>
      <c r="L57" s="159">
        <v>5.8</v>
      </c>
    </row>
    <row r="58" spans="2:12" ht="15" customHeight="1">
      <c r="B58" s="43" t="s">
        <v>1399</v>
      </c>
      <c r="C58" s="42">
        <v>524</v>
      </c>
      <c r="D58" s="157">
        <f t="shared" si="8"/>
        <v>0.7203145190113546</v>
      </c>
      <c r="E58" s="20">
        <v>556</v>
      </c>
      <c r="F58" s="157">
        <f t="shared" si="9"/>
        <v>0.8077168923237841</v>
      </c>
      <c r="G58" s="158">
        <v>-5.8</v>
      </c>
      <c r="H58" s="20">
        <v>3347</v>
      </c>
      <c r="I58" s="157">
        <f t="shared" si="10"/>
        <v>0.639944628633268</v>
      </c>
      <c r="J58" s="20">
        <v>3020</v>
      </c>
      <c r="K58" s="157">
        <f t="shared" si="11"/>
        <v>0.6230002619901763</v>
      </c>
      <c r="L58" s="159">
        <v>10.8</v>
      </c>
    </row>
    <row r="59" spans="2:12" ht="15" customHeight="1">
      <c r="B59" s="43" t="s">
        <v>1401</v>
      </c>
      <c r="C59" s="42">
        <v>403</v>
      </c>
      <c r="D59" s="157">
        <f t="shared" si="8"/>
        <v>0.5539823495449921</v>
      </c>
      <c r="E59" s="20">
        <v>426</v>
      </c>
      <c r="F59" s="157">
        <f t="shared" si="9"/>
        <v>0.6188622232552734</v>
      </c>
      <c r="G59" s="158">
        <v>-5.4</v>
      </c>
      <c r="H59" s="20">
        <v>2344</v>
      </c>
      <c r="I59" s="157">
        <f t="shared" si="10"/>
        <v>0.4481715594611234</v>
      </c>
      <c r="J59" s="20">
        <v>2311</v>
      </c>
      <c r="K59" s="157">
        <f t="shared" si="11"/>
        <v>0.47673960445672114</v>
      </c>
      <c r="L59" s="159">
        <v>1.4</v>
      </c>
    </row>
    <row r="60" spans="2:12" ht="15" customHeight="1">
      <c r="B60" s="43" t="s">
        <v>1403</v>
      </c>
      <c r="C60" s="42">
        <v>434</v>
      </c>
      <c r="D60" s="157">
        <f t="shared" si="8"/>
        <v>0.5965963764330685</v>
      </c>
      <c r="E60" s="20">
        <v>459</v>
      </c>
      <c r="F60" s="157">
        <f t="shared" si="9"/>
        <v>0.6668022546342031</v>
      </c>
      <c r="G60" s="158">
        <v>-5.4</v>
      </c>
      <c r="H60" s="20">
        <v>2617</v>
      </c>
      <c r="I60" s="157">
        <f t="shared" si="10"/>
        <v>0.5003690149785666</v>
      </c>
      <c r="J60" s="20">
        <v>2369</v>
      </c>
      <c r="K60" s="157">
        <f t="shared" si="11"/>
        <v>0.4887045101505722</v>
      </c>
      <c r="L60" s="159">
        <v>10.5</v>
      </c>
    </row>
    <row r="61" spans="2:12" ht="15" customHeight="1">
      <c r="B61" s="43" t="s">
        <v>1405</v>
      </c>
      <c r="C61" s="42">
        <v>447</v>
      </c>
      <c r="D61" s="157">
        <f t="shared" si="8"/>
        <v>0.6144667748054876</v>
      </c>
      <c r="E61" s="20">
        <v>412</v>
      </c>
      <c r="F61" s="157">
        <f t="shared" si="9"/>
        <v>0.5985240281248184</v>
      </c>
      <c r="G61" s="158">
        <v>8.5</v>
      </c>
      <c r="H61" s="20">
        <v>3031</v>
      </c>
      <c r="I61" s="157">
        <f t="shared" si="10"/>
        <v>0.5795255958731507</v>
      </c>
      <c r="J61" s="20">
        <v>2850</v>
      </c>
      <c r="K61" s="157">
        <f t="shared" si="11"/>
        <v>0.5879307108185439</v>
      </c>
      <c r="L61" s="159">
        <v>6.4</v>
      </c>
    </row>
    <row r="62" spans="2:12" ht="15" customHeight="1">
      <c r="B62" s="43" t="s">
        <v>1407</v>
      </c>
      <c r="C62" s="42">
        <v>319</v>
      </c>
      <c r="D62" s="157">
        <f t="shared" si="8"/>
        <v>0.4385120831385918</v>
      </c>
      <c r="E62" s="20">
        <v>328</v>
      </c>
      <c r="F62" s="157">
        <f t="shared" si="9"/>
        <v>0.4764948573420884</v>
      </c>
      <c r="G62" s="158">
        <v>-2.7</v>
      </c>
      <c r="H62" s="20">
        <v>2022</v>
      </c>
      <c r="I62" s="157">
        <f t="shared" si="10"/>
        <v>0.38660532987644686</v>
      </c>
      <c r="J62" s="20">
        <v>2068</v>
      </c>
      <c r="K62" s="157">
        <f t="shared" si="11"/>
        <v>0.4266107754290347</v>
      </c>
      <c r="L62" s="159">
        <v>-2.2</v>
      </c>
    </row>
    <row r="63" spans="2:12" ht="15" customHeight="1">
      <c r="B63" s="43" t="s">
        <v>1409</v>
      </c>
      <c r="C63" s="42">
        <v>884</v>
      </c>
      <c r="D63" s="157">
        <f t="shared" si="8"/>
        <v>1.215187089324499</v>
      </c>
      <c r="E63" s="20">
        <v>840</v>
      </c>
      <c r="F63" s="157">
        <f t="shared" si="9"/>
        <v>1.2202917078272997</v>
      </c>
      <c r="G63" s="158">
        <v>5.2</v>
      </c>
      <c r="H63" s="20">
        <v>5359</v>
      </c>
      <c r="I63" s="157">
        <f t="shared" si="10"/>
        <v>1.0246379638021161</v>
      </c>
      <c r="J63" s="20">
        <v>4845</v>
      </c>
      <c r="K63" s="157">
        <f t="shared" si="11"/>
        <v>0.9994822083915247</v>
      </c>
      <c r="L63" s="159">
        <v>10.6</v>
      </c>
    </row>
    <row r="64" spans="2:12" ht="15" customHeight="1">
      <c r="B64" s="43" t="s">
        <v>1411</v>
      </c>
      <c r="C64" s="42">
        <v>973</v>
      </c>
      <c r="D64" s="157">
        <f t="shared" si="8"/>
        <v>1.3375305858741373</v>
      </c>
      <c r="E64" s="20">
        <v>978</v>
      </c>
      <c r="F64" s="157">
        <f t="shared" si="9"/>
        <v>1.4207682026846418</v>
      </c>
      <c r="G64" s="158">
        <v>-0.5</v>
      </c>
      <c r="H64" s="20">
        <v>5559</v>
      </c>
      <c r="I64" s="157">
        <f t="shared" si="10"/>
        <v>1.0628778579540892</v>
      </c>
      <c r="J64" s="20">
        <v>5034</v>
      </c>
      <c r="K64" s="157">
        <f t="shared" si="11"/>
        <v>1.0384712976352808</v>
      </c>
      <c r="L64" s="159">
        <v>10.4</v>
      </c>
    </row>
    <row r="65" spans="2:12" ht="15" customHeight="1">
      <c r="B65" s="43" t="s">
        <v>1413</v>
      </c>
      <c r="C65" s="42">
        <v>438</v>
      </c>
      <c r="D65" s="157">
        <f t="shared" si="8"/>
        <v>0.602094960547659</v>
      </c>
      <c r="E65" s="20">
        <v>430</v>
      </c>
      <c r="F65" s="157">
        <f t="shared" si="9"/>
        <v>0.6246731361496891</v>
      </c>
      <c r="G65" s="158">
        <v>1.9</v>
      </c>
      <c r="H65" s="20">
        <v>2959</v>
      </c>
      <c r="I65" s="157">
        <f t="shared" si="10"/>
        <v>0.5657592339784403</v>
      </c>
      <c r="J65" s="20">
        <v>2607</v>
      </c>
      <c r="K65" s="157">
        <f t="shared" si="11"/>
        <v>0.5378018817908576</v>
      </c>
      <c r="L65" s="159">
        <v>13.5</v>
      </c>
    </row>
    <row r="66" spans="2:12" ht="15" customHeight="1">
      <c r="B66" s="43" t="s">
        <v>1415</v>
      </c>
      <c r="C66" s="42">
        <v>369</v>
      </c>
      <c r="D66" s="157">
        <f t="shared" si="8"/>
        <v>0.507244384570973</v>
      </c>
      <c r="E66" s="20">
        <v>400</v>
      </c>
      <c r="F66" s="157">
        <f t="shared" si="9"/>
        <v>0.5810912894415713</v>
      </c>
      <c r="G66" s="158">
        <v>-7.8</v>
      </c>
      <c r="H66" s="20">
        <v>2080</v>
      </c>
      <c r="I66" s="157">
        <f t="shared" si="10"/>
        <v>0.3976948991805191</v>
      </c>
      <c r="J66" s="20">
        <v>2064</v>
      </c>
      <c r="K66" s="157">
        <f t="shared" si="11"/>
        <v>0.425785609519114</v>
      </c>
      <c r="L66" s="159">
        <v>0.8</v>
      </c>
    </row>
    <row r="67" spans="2:12" ht="15" customHeight="1">
      <c r="B67" s="46" t="s">
        <v>1417</v>
      </c>
      <c r="C67" s="160">
        <v>290</v>
      </c>
      <c r="D67" s="161">
        <f t="shared" si="8"/>
        <v>0.3986473483078107</v>
      </c>
      <c r="E67" s="49">
        <v>300</v>
      </c>
      <c r="F67" s="161">
        <f t="shared" si="9"/>
        <v>0.4358184670811785</v>
      </c>
      <c r="G67" s="162">
        <v>-3.3</v>
      </c>
      <c r="H67" s="49">
        <v>1894</v>
      </c>
      <c r="I67" s="161">
        <f t="shared" si="10"/>
        <v>0.3621317976191842</v>
      </c>
      <c r="J67" s="49">
        <v>1721</v>
      </c>
      <c r="K67" s="161">
        <v>0.3</v>
      </c>
      <c r="L67" s="163">
        <v>10.1</v>
      </c>
    </row>
    <row r="68" ht="12">
      <c r="B68" s="17" t="s">
        <v>1478</v>
      </c>
    </row>
  </sheetData>
  <mergeCells count="9">
    <mergeCell ref="B4:B7"/>
    <mergeCell ref="C4:G4"/>
    <mergeCell ref="H4:L4"/>
    <mergeCell ref="C5:D6"/>
    <mergeCell ref="E5:F6"/>
    <mergeCell ref="G5:G6"/>
    <mergeCell ref="H5:I6"/>
    <mergeCell ref="J5:K6"/>
    <mergeCell ref="L5:L6"/>
  </mergeCells>
  <printOptions/>
  <pageMargins left="0.75" right="0.75" top="1" bottom="1" header="0.512" footer="0.512"/>
  <pageSetup orientation="portrait" paperSize="8" r:id="rId1"/>
</worksheet>
</file>

<file path=xl/worksheets/sheet6.xml><?xml version="1.0" encoding="utf-8"?>
<worksheet xmlns="http://schemas.openxmlformats.org/spreadsheetml/2006/main" xmlns:r="http://schemas.openxmlformats.org/officeDocument/2006/relationships">
  <dimension ref="A1:N122"/>
  <sheetViews>
    <sheetView workbookViewId="0" topLeftCell="A1">
      <selection activeCell="A1" sqref="A1"/>
    </sheetView>
  </sheetViews>
  <sheetFormatPr defaultColWidth="9.00390625" defaultRowHeight="13.5"/>
  <cols>
    <col min="1" max="1" width="9.25390625" style="165" customWidth="1"/>
    <col min="2" max="2" width="8.75390625" style="165" customWidth="1"/>
    <col min="3" max="11" width="10.875" style="165" customWidth="1"/>
    <col min="12" max="14" width="8.375" style="165" customWidth="1"/>
    <col min="15" max="16384" width="9.00390625" style="165" customWidth="1"/>
  </cols>
  <sheetData>
    <row r="1" ht="14.25">
      <c r="A1" s="164" t="s">
        <v>1504</v>
      </c>
    </row>
    <row r="2" ht="12.75" thickBot="1">
      <c r="N2" s="166" t="s">
        <v>1483</v>
      </c>
    </row>
    <row r="3" spans="1:14" ht="14.25" customHeight="1" thickTop="1">
      <c r="A3" s="167" t="s">
        <v>1480</v>
      </c>
      <c r="B3" s="1269" t="s">
        <v>1484</v>
      </c>
      <c r="C3" s="168" t="s">
        <v>1485</v>
      </c>
      <c r="D3" s="1258" t="s">
        <v>1486</v>
      </c>
      <c r="E3" s="1259"/>
      <c r="F3" s="1260" t="s">
        <v>1487</v>
      </c>
      <c r="G3" s="1261"/>
      <c r="H3" s="1261"/>
      <c r="I3" s="1261"/>
      <c r="J3" s="1261"/>
      <c r="K3" s="1261"/>
      <c r="L3" s="1261"/>
      <c r="M3" s="1261"/>
      <c r="N3" s="169"/>
    </row>
    <row r="4" spans="1:14" ht="24">
      <c r="A4" s="170" t="s">
        <v>1481</v>
      </c>
      <c r="B4" s="1270"/>
      <c r="C4" s="171" t="s">
        <v>1482</v>
      </c>
      <c r="D4" s="172" t="s">
        <v>1488</v>
      </c>
      <c r="E4" s="172" t="s">
        <v>1489</v>
      </c>
      <c r="F4" s="173" t="s">
        <v>1490</v>
      </c>
      <c r="G4" s="174" t="s">
        <v>1491</v>
      </c>
      <c r="H4" s="173" t="s">
        <v>1492</v>
      </c>
      <c r="I4" s="173" t="s">
        <v>1493</v>
      </c>
      <c r="J4" s="173" t="s">
        <v>1494</v>
      </c>
      <c r="K4" s="173" t="s">
        <v>1495</v>
      </c>
      <c r="L4" s="173" t="s">
        <v>1496</v>
      </c>
      <c r="M4" s="173" t="s">
        <v>1497</v>
      </c>
      <c r="N4" s="175" t="s">
        <v>1498</v>
      </c>
    </row>
    <row r="5" spans="1:14" ht="6.75" customHeight="1">
      <c r="A5" s="176"/>
      <c r="B5" s="177"/>
      <c r="C5" s="178"/>
      <c r="D5" s="179"/>
      <c r="E5" s="179"/>
      <c r="F5" s="179"/>
      <c r="G5" s="180"/>
      <c r="H5" s="179"/>
      <c r="I5" s="179"/>
      <c r="J5" s="179"/>
      <c r="K5" s="179"/>
      <c r="L5" s="179"/>
      <c r="M5" s="181"/>
      <c r="N5" s="181"/>
    </row>
    <row r="6" spans="1:14" ht="12">
      <c r="A6" s="176" t="s">
        <v>1499</v>
      </c>
      <c r="B6" s="182">
        <f>SUM(C6:E6)</f>
        <v>105432</v>
      </c>
      <c r="C6" s="183">
        <v>8115</v>
      </c>
      <c r="D6" s="184">
        <v>45913</v>
      </c>
      <c r="E6" s="184">
        <v>51404</v>
      </c>
      <c r="F6" s="184">
        <v>188</v>
      </c>
      <c r="G6" s="185">
        <v>13637</v>
      </c>
      <c r="H6" s="184">
        <v>13216</v>
      </c>
      <c r="I6" s="184">
        <v>26154</v>
      </c>
      <c r="J6" s="184">
        <v>19692</v>
      </c>
      <c r="K6" s="184">
        <v>13099</v>
      </c>
      <c r="L6" s="184">
        <v>7713</v>
      </c>
      <c r="M6" s="186">
        <v>4766</v>
      </c>
      <c r="N6" s="186">
        <v>6967</v>
      </c>
    </row>
    <row r="7" spans="1:14" ht="12">
      <c r="A7" s="187">
        <v>52</v>
      </c>
      <c r="B7" s="182">
        <f>SUM(C7:E7)</f>
        <v>104441</v>
      </c>
      <c r="C7" s="183">
        <v>7897</v>
      </c>
      <c r="D7" s="184">
        <v>44327</v>
      </c>
      <c r="E7" s="184">
        <v>52217</v>
      </c>
      <c r="F7" s="184">
        <v>166</v>
      </c>
      <c r="G7" s="185">
        <v>13582</v>
      </c>
      <c r="H7" s="184">
        <v>13091</v>
      </c>
      <c r="I7" s="184">
        <v>25569</v>
      </c>
      <c r="J7" s="184">
        <v>19264</v>
      </c>
      <c r="K7" s="184">
        <v>12940</v>
      </c>
      <c r="L7" s="184">
        <v>7818</v>
      </c>
      <c r="M7" s="186">
        <v>4833</v>
      </c>
      <c r="N7" s="186">
        <v>7178</v>
      </c>
    </row>
    <row r="8" spans="1:14" ht="12">
      <c r="A8" s="187">
        <v>53</v>
      </c>
      <c r="B8" s="182">
        <f>SUM(C8:E8)</f>
        <v>103376</v>
      </c>
      <c r="C8" s="183">
        <v>8000</v>
      </c>
      <c r="D8" s="184">
        <v>41354</v>
      </c>
      <c r="E8" s="184">
        <v>54022</v>
      </c>
      <c r="F8" s="184">
        <v>183</v>
      </c>
      <c r="G8" s="185">
        <v>13546</v>
      </c>
      <c r="H8" s="184">
        <v>12802</v>
      </c>
      <c r="I8" s="184">
        <v>24968</v>
      </c>
      <c r="J8" s="184">
        <v>18756</v>
      </c>
      <c r="K8" s="184">
        <v>12725</v>
      </c>
      <c r="L8" s="184">
        <v>7882</v>
      </c>
      <c r="M8" s="186">
        <v>4973</v>
      </c>
      <c r="N8" s="186">
        <v>7541</v>
      </c>
    </row>
    <row r="9" spans="1:14" ht="12">
      <c r="A9" s="187">
        <v>54</v>
      </c>
      <c r="B9" s="182">
        <f>SUM(C9:E9)</f>
        <v>102355</v>
      </c>
      <c r="C9" s="183">
        <v>7566</v>
      </c>
      <c r="D9" s="184">
        <v>39331</v>
      </c>
      <c r="E9" s="184">
        <v>55458</v>
      </c>
      <c r="F9" s="184">
        <v>180</v>
      </c>
      <c r="G9" s="185">
        <v>13530</v>
      </c>
      <c r="H9" s="184">
        <v>12647</v>
      </c>
      <c r="I9" s="184">
        <v>24575</v>
      </c>
      <c r="J9" s="184">
        <v>18229</v>
      </c>
      <c r="K9" s="184">
        <v>12454</v>
      </c>
      <c r="L9" s="184">
        <v>7934</v>
      </c>
      <c r="M9" s="186">
        <v>4974</v>
      </c>
      <c r="N9" s="186">
        <v>7832</v>
      </c>
    </row>
    <row r="10" spans="1:14" ht="12">
      <c r="A10" s="187">
        <v>55</v>
      </c>
      <c r="B10" s="182">
        <f>SUM(C10:E10)</f>
        <v>100597</v>
      </c>
      <c r="C10" s="183">
        <v>6784</v>
      </c>
      <c r="D10" s="184">
        <v>37647</v>
      </c>
      <c r="E10" s="184">
        <v>56166</v>
      </c>
      <c r="F10" s="184">
        <v>171</v>
      </c>
      <c r="G10" s="185">
        <v>13597</v>
      </c>
      <c r="H10" s="184">
        <v>12253</v>
      </c>
      <c r="I10" s="184">
        <v>23669</v>
      </c>
      <c r="J10" s="184">
        <v>17569</v>
      </c>
      <c r="K10" s="184">
        <v>12154</v>
      </c>
      <c r="L10" s="184">
        <v>7888</v>
      </c>
      <c r="M10" s="186">
        <v>5021</v>
      </c>
      <c r="N10" s="186">
        <v>8275</v>
      </c>
    </row>
    <row r="11" spans="1:14" ht="6.75" customHeight="1">
      <c r="A11" s="188"/>
      <c r="B11" s="182"/>
      <c r="C11" s="183"/>
      <c r="D11" s="189"/>
      <c r="E11" s="190"/>
      <c r="F11" s="191"/>
      <c r="G11" s="192"/>
      <c r="H11" s="191"/>
      <c r="I11" s="189"/>
      <c r="J11" s="190"/>
      <c r="K11" s="191"/>
      <c r="L11" s="191"/>
      <c r="M11" s="191"/>
      <c r="N11" s="182"/>
    </row>
    <row r="12" spans="1:14" s="195" customFormat="1" ht="15" customHeight="1">
      <c r="A12" s="193">
        <v>57</v>
      </c>
      <c r="B12" s="194">
        <f aca="true" t="shared" si="0" ref="B12:N12">SUM(B18:B21)</f>
        <v>96641</v>
      </c>
      <c r="C12" s="194">
        <f t="shared" si="0"/>
        <v>6567</v>
      </c>
      <c r="D12" s="194">
        <f t="shared" si="0"/>
        <v>33451</v>
      </c>
      <c r="E12" s="194">
        <f t="shared" si="0"/>
        <v>56623</v>
      </c>
      <c r="F12" s="194">
        <f t="shared" si="0"/>
        <v>87</v>
      </c>
      <c r="G12" s="194">
        <f t="shared" si="0"/>
        <v>13060</v>
      </c>
      <c r="H12" s="194">
        <f t="shared" si="0"/>
        <v>11427</v>
      </c>
      <c r="I12" s="194">
        <f t="shared" si="0"/>
        <v>22452</v>
      </c>
      <c r="J12" s="194">
        <f t="shared" si="0"/>
        <v>16451</v>
      </c>
      <c r="K12" s="194">
        <f t="shared" si="0"/>
        <v>11409</v>
      </c>
      <c r="L12" s="194">
        <f t="shared" si="0"/>
        <v>7779</v>
      </c>
      <c r="M12" s="194">
        <f t="shared" si="0"/>
        <v>5051</v>
      </c>
      <c r="N12" s="194">
        <f t="shared" si="0"/>
        <v>8925</v>
      </c>
    </row>
    <row r="13" spans="1:14" s="195" customFormat="1" ht="6.75" customHeight="1">
      <c r="A13" s="196"/>
      <c r="B13" s="194"/>
      <c r="C13" s="194"/>
      <c r="D13" s="194"/>
      <c r="E13" s="194"/>
      <c r="F13" s="194"/>
      <c r="G13" s="194"/>
      <c r="H13" s="194"/>
      <c r="I13" s="194"/>
      <c r="J13" s="194"/>
      <c r="K13" s="194"/>
      <c r="L13" s="194"/>
      <c r="M13" s="194"/>
      <c r="N13" s="194"/>
    </row>
    <row r="14" spans="1:14" s="195" customFormat="1" ht="15" customHeight="1">
      <c r="A14" s="197" t="s">
        <v>1500</v>
      </c>
      <c r="B14" s="194">
        <f aca="true" t="shared" si="1" ref="B14:N14">SUM(B23:B37)</f>
        <v>50743</v>
      </c>
      <c r="C14" s="194">
        <f t="shared" si="1"/>
        <v>4180</v>
      </c>
      <c r="D14" s="194">
        <f t="shared" si="1"/>
        <v>17792</v>
      </c>
      <c r="E14" s="194">
        <f t="shared" si="1"/>
        <v>28771</v>
      </c>
      <c r="F14" s="194">
        <f t="shared" si="1"/>
        <v>34</v>
      </c>
      <c r="G14" s="194">
        <f t="shared" si="1"/>
        <v>6989</v>
      </c>
      <c r="H14" s="194">
        <f t="shared" si="1"/>
        <v>6044</v>
      </c>
      <c r="I14" s="194">
        <f t="shared" si="1"/>
        <v>12302</v>
      </c>
      <c r="J14" s="194">
        <f t="shared" si="1"/>
        <v>9254</v>
      </c>
      <c r="K14" s="194">
        <f t="shared" si="1"/>
        <v>6183</v>
      </c>
      <c r="L14" s="194">
        <f t="shared" si="1"/>
        <v>3859</v>
      </c>
      <c r="M14" s="194">
        <f t="shared" si="1"/>
        <v>2236</v>
      </c>
      <c r="N14" s="194">
        <f t="shared" si="1"/>
        <v>3842</v>
      </c>
    </row>
    <row r="15" spans="1:14" s="195" customFormat="1" ht="6.75" customHeight="1">
      <c r="A15" s="197"/>
      <c r="B15" s="194"/>
      <c r="C15" s="194"/>
      <c r="D15" s="194"/>
      <c r="E15" s="194"/>
      <c r="F15" s="194"/>
      <c r="G15" s="194"/>
      <c r="H15" s="194"/>
      <c r="I15" s="194"/>
      <c r="J15" s="194"/>
      <c r="K15" s="194"/>
      <c r="L15" s="194"/>
      <c r="M15" s="194"/>
      <c r="N15" s="194"/>
    </row>
    <row r="16" spans="1:14" s="195" customFormat="1" ht="15" customHeight="1">
      <c r="A16" s="197" t="s">
        <v>1501</v>
      </c>
      <c r="B16" s="194">
        <f aca="true" t="shared" si="2" ref="B16:N16">SUM(B39:B72)</f>
        <v>45898</v>
      </c>
      <c r="C16" s="194">
        <f t="shared" si="2"/>
        <v>2387</v>
      </c>
      <c r="D16" s="194">
        <f t="shared" si="2"/>
        <v>15659</v>
      </c>
      <c r="E16" s="194">
        <f t="shared" si="2"/>
        <v>27852</v>
      </c>
      <c r="F16" s="194">
        <f t="shared" si="2"/>
        <v>53</v>
      </c>
      <c r="G16" s="194">
        <f t="shared" si="2"/>
        <v>6071</v>
      </c>
      <c r="H16" s="194">
        <f t="shared" si="2"/>
        <v>5383</v>
      </c>
      <c r="I16" s="194">
        <f t="shared" si="2"/>
        <v>10150</v>
      </c>
      <c r="J16" s="194">
        <f t="shared" si="2"/>
        <v>7197</v>
      </c>
      <c r="K16" s="194">
        <f t="shared" si="2"/>
        <v>5226</v>
      </c>
      <c r="L16" s="194">
        <f t="shared" si="2"/>
        <v>3920</v>
      </c>
      <c r="M16" s="194">
        <f t="shared" si="2"/>
        <v>2815</v>
      </c>
      <c r="N16" s="194">
        <f t="shared" si="2"/>
        <v>5083</v>
      </c>
    </row>
    <row r="17" spans="1:14" s="195" customFormat="1" ht="6.75" customHeight="1">
      <c r="A17" s="197"/>
      <c r="B17" s="194"/>
      <c r="C17" s="194"/>
      <c r="D17" s="194"/>
      <c r="E17" s="194"/>
      <c r="F17" s="194"/>
      <c r="G17" s="194"/>
      <c r="H17" s="194"/>
      <c r="I17" s="194"/>
      <c r="J17" s="194"/>
      <c r="K17" s="194"/>
      <c r="L17" s="194"/>
      <c r="M17" s="194"/>
      <c r="N17" s="194"/>
    </row>
    <row r="18" spans="1:14" s="202" customFormat="1" ht="15" customHeight="1">
      <c r="A18" s="198" t="s">
        <v>1374</v>
      </c>
      <c r="B18" s="199">
        <f>+B23+B29+B30+B31+B34+B35+B36+B39+B40+B41+B42+B43+B44+B45</f>
        <v>40855</v>
      </c>
      <c r="C18" s="200">
        <f aca="true" t="shared" si="3" ref="C18:N18">C23+C29+C30+C31+C34+C35+C36+C39+C40+C41+C42+C43+C44+C45</f>
        <v>3141</v>
      </c>
      <c r="D18" s="200">
        <f t="shared" si="3"/>
        <v>12354</v>
      </c>
      <c r="E18" s="200">
        <f t="shared" si="3"/>
        <v>25360</v>
      </c>
      <c r="F18" s="200">
        <f t="shared" si="3"/>
        <v>23</v>
      </c>
      <c r="G18" s="201">
        <f t="shared" si="3"/>
        <v>5959</v>
      </c>
      <c r="H18" s="200">
        <f t="shared" si="3"/>
        <v>5609</v>
      </c>
      <c r="I18" s="200">
        <f t="shared" si="3"/>
        <v>11839</v>
      </c>
      <c r="J18" s="200">
        <f t="shared" si="3"/>
        <v>8416</v>
      </c>
      <c r="K18" s="200">
        <f t="shared" si="3"/>
        <v>5009</v>
      </c>
      <c r="L18" s="200">
        <f t="shared" si="3"/>
        <v>2333</v>
      </c>
      <c r="M18" s="200">
        <f t="shared" si="3"/>
        <v>937</v>
      </c>
      <c r="N18" s="200">
        <f t="shared" si="3"/>
        <v>730</v>
      </c>
    </row>
    <row r="19" spans="1:14" s="202" customFormat="1" ht="15" customHeight="1">
      <c r="A19" s="198" t="s">
        <v>1376</v>
      </c>
      <c r="B19" s="199">
        <f>+B28+B47+B48+B49+B50+B51+B52+B53</f>
        <v>10736</v>
      </c>
      <c r="C19" s="200">
        <f aca="true" t="shared" si="4" ref="C19:N19">C28+C47+C48+C49+C50+C51+C52+C53</f>
        <v>413</v>
      </c>
      <c r="D19" s="200">
        <f t="shared" si="4"/>
        <v>3792</v>
      </c>
      <c r="E19" s="200">
        <f t="shared" si="4"/>
        <v>6531</v>
      </c>
      <c r="F19" s="200">
        <f t="shared" si="4"/>
        <v>9</v>
      </c>
      <c r="G19" s="201">
        <f t="shared" si="4"/>
        <v>1106</v>
      </c>
      <c r="H19" s="200">
        <f t="shared" si="4"/>
        <v>1006</v>
      </c>
      <c r="I19" s="200">
        <f t="shared" si="4"/>
        <v>2053</v>
      </c>
      <c r="J19" s="200">
        <f t="shared" si="4"/>
        <v>1750</v>
      </c>
      <c r="K19" s="200">
        <f t="shared" si="4"/>
        <v>1491</v>
      </c>
      <c r="L19" s="200">
        <f t="shared" si="4"/>
        <v>1203</v>
      </c>
      <c r="M19" s="200">
        <f t="shared" si="4"/>
        <v>782</v>
      </c>
      <c r="N19" s="200">
        <f t="shared" si="4"/>
        <v>1336</v>
      </c>
    </row>
    <row r="20" spans="1:14" s="202" customFormat="1" ht="15" customHeight="1">
      <c r="A20" s="198" t="s">
        <v>1378</v>
      </c>
      <c r="B20" s="199">
        <f>+B24+B33+B37+B55+B56+B57+B58+B59</f>
        <v>21027</v>
      </c>
      <c r="C20" s="200">
        <f aca="true" t="shared" si="5" ref="C20:N20">C24+C33+C37+C55+C56+C57+C58+C59</f>
        <v>1433</v>
      </c>
      <c r="D20" s="200">
        <f t="shared" si="5"/>
        <v>7811</v>
      </c>
      <c r="E20" s="200">
        <f t="shared" si="5"/>
        <v>11783</v>
      </c>
      <c r="F20" s="200">
        <f t="shared" si="5"/>
        <v>16</v>
      </c>
      <c r="G20" s="201">
        <f t="shared" si="5"/>
        <v>3028</v>
      </c>
      <c r="H20" s="200">
        <f t="shared" si="5"/>
        <v>2441</v>
      </c>
      <c r="I20" s="200">
        <f t="shared" si="5"/>
        <v>4689</v>
      </c>
      <c r="J20" s="200">
        <f t="shared" si="5"/>
        <v>3544</v>
      </c>
      <c r="K20" s="200">
        <f t="shared" si="5"/>
        <v>2530</v>
      </c>
      <c r="L20" s="200">
        <f t="shared" si="5"/>
        <v>1954</v>
      </c>
      <c r="M20" s="200">
        <f t="shared" si="5"/>
        <v>1188</v>
      </c>
      <c r="N20" s="200">
        <f t="shared" si="5"/>
        <v>1637</v>
      </c>
    </row>
    <row r="21" spans="1:14" s="202" customFormat="1" ht="15" customHeight="1">
      <c r="A21" s="198" t="s">
        <v>1380</v>
      </c>
      <c r="B21" s="200">
        <f aca="true" t="shared" si="6" ref="B21:N21">+B25+B26+B61+B62+B63+B64+B65+B66+B67+B68+B69+B70+B71+B72</f>
        <v>24023</v>
      </c>
      <c r="C21" s="200">
        <f t="shared" si="6"/>
        <v>1580</v>
      </c>
      <c r="D21" s="200">
        <f t="shared" si="6"/>
        <v>9494</v>
      </c>
      <c r="E21" s="200">
        <f t="shared" si="6"/>
        <v>12949</v>
      </c>
      <c r="F21" s="200">
        <f t="shared" si="6"/>
        <v>39</v>
      </c>
      <c r="G21" s="200">
        <f t="shared" si="6"/>
        <v>2967</v>
      </c>
      <c r="H21" s="200">
        <f t="shared" si="6"/>
        <v>2371</v>
      </c>
      <c r="I21" s="200">
        <f t="shared" si="6"/>
        <v>3871</v>
      </c>
      <c r="J21" s="200">
        <f t="shared" si="6"/>
        <v>2741</v>
      </c>
      <c r="K21" s="200">
        <f t="shared" si="6"/>
        <v>2379</v>
      </c>
      <c r="L21" s="200">
        <f t="shared" si="6"/>
        <v>2289</v>
      </c>
      <c r="M21" s="200">
        <f t="shared" si="6"/>
        <v>2144</v>
      </c>
      <c r="N21" s="200">
        <f t="shared" si="6"/>
        <v>5222</v>
      </c>
    </row>
    <row r="22" spans="1:14" ht="8.25" customHeight="1">
      <c r="A22" s="176"/>
      <c r="B22" s="203"/>
      <c r="C22" s="203"/>
      <c r="D22" s="203"/>
      <c r="E22" s="203"/>
      <c r="F22" s="203"/>
      <c r="G22" s="204"/>
      <c r="H22" s="203"/>
      <c r="I22" s="203"/>
      <c r="J22" s="203"/>
      <c r="K22" s="203"/>
      <c r="L22" s="203"/>
      <c r="M22" s="203"/>
      <c r="N22" s="203"/>
    </row>
    <row r="23" spans="1:14" ht="12">
      <c r="A23" s="176" t="s">
        <v>1383</v>
      </c>
      <c r="B23" s="203">
        <f>SUM(C23:E23)</f>
        <v>8223</v>
      </c>
      <c r="C23" s="205">
        <v>816</v>
      </c>
      <c r="D23" s="203">
        <v>2274</v>
      </c>
      <c r="E23" s="203">
        <v>5133</v>
      </c>
      <c r="F23" s="203">
        <v>3</v>
      </c>
      <c r="G23" s="204">
        <v>1362</v>
      </c>
      <c r="H23" s="203">
        <v>1287</v>
      </c>
      <c r="I23" s="203">
        <v>2652</v>
      </c>
      <c r="J23" s="203">
        <v>1671</v>
      </c>
      <c r="K23" s="203">
        <v>801</v>
      </c>
      <c r="L23" s="203">
        <v>274</v>
      </c>
      <c r="M23" s="203">
        <v>89</v>
      </c>
      <c r="N23" s="203">
        <v>84</v>
      </c>
    </row>
    <row r="24" spans="1:14" ht="12">
      <c r="A24" s="176" t="s">
        <v>1384</v>
      </c>
      <c r="B24" s="203">
        <f>SUM(C24:E24)</f>
        <v>3839</v>
      </c>
      <c r="C24" s="205">
        <v>229</v>
      </c>
      <c r="D24" s="203">
        <v>1279</v>
      </c>
      <c r="E24" s="203">
        <v>2331</v>
      </c>
      <c r="F24" s="203">
        <v>3</v>
      </c>
      <c r="G24" s="204">
        <v>629</v>
      </c>
      <c r="H24" s="203">
        <v>452</v>
      </c>
      <c r="I24" s="203">
        <v>814</v>
      </c>
      <c r="J24" s="203">
        <v>610</v>
      </c>
      <c r="K24" s="203">
        <v>421</v>
      </c>
      <c r="L24" s="203">
        <v>312</v>
      </c>
      <c r="M24" s="203">
        <v>203</v>
      </c>
      <c r="N24" s="203">
        <v>395</v>
      </c>
    </row>
    <row r="25" spans="1:14" ht="12">
      <c r="A25" s="176" t="s">
        <v>1386</v>
      </c>
      <c r="B25" s="203">
        <f>SUM(C25:E25)</f>
        <v>3530</v>
      </c>
      <c r="C25" s="205">
        <v>261</v>
      </c>
      <c r="D25" s="203">
        <v>1489</v>
      </c>
      <c r="E25" s="203">
        <v>1780</v>
      </c>
      <c r="F25" s="203">
        <v>7</v>
      </c>
      <c r="G25" s="204">
        <v>412</v>
      </c>
      <c r="H25" s="203">
        <v>330</v>
      </c>
      <c r="I25" s="203">
        <v>466</v>
      </c>
      <c r="J25" s="203">
        <v>385</v>
      </c>
      <c r="K25" s="203">
        <v>328</v>
      </c>
      <c r="L25" s="203">
        <v>353</v>
      </c>
      <c r="M25" s="203">
        <v>311</v>
      </c>
      <c r="N25" s="203">
        <v>938</v>
      </c>
    </row>
    <row r="26" spans="1:14" ht="12">
      <c r="A26" s="176" t="s">
        <v>1388</v>
      </c>
      <c r="B26" s="203">
        <f>SUM(C26:E26)</f>
        <v>4702</v>
      </c>
      <c r="C26" s="205">
        <v>568</v>
      </c>
      <c r="D26" s="203">
        <v>1968</v>
      </c>
      <c r="E26" s="203">
        <v>2166</v>
      </c>
      <c r="F26" s="203">
        <v>4</v>
      </c>
      <c r="G26" s="204">
        <v>599</v>
      </c>
      <c r="H26" s="203">
        <v>408</v>
      </c>
      <c r="I26" s="203">
        <v>731</v>
      </c>
      <c r="J26" s="203">
        <v>490</v>
      </c>
      <c r="K26" s="203">
        <v>429</v>
      </c>
      <c r="L26" s="203">
        <v>449</v>
      </c>
      <c r="M26" s="203">
        <v>457</v>
      </c>
      <c r="N26" s="203">
        <v>1135</v>
      </c>
    </row>
    <row r="27" spans="1:14" ht="8.25" customHeight="1">
      <c r="A27" s="176"/>
      <c r="B27" s="203"/>
      <c r="C27" s="203"/>
      <c r="D27" s="203"/>
      <c r="E27" s="203"/>
      <c r="F27" s="203"/>
      <c r="G27" s="204"/>
      <c r="H27" s="203"/>
      <c r="I27" s="203"/>
      <c r="J27" s="203"/>
      <c r="K27" s="203"/>
      <c r="L27" s="203"/>
      <c r="M27" s="203"/>
      <c r="N27" s="203"/>
    </row>
    <row r="28" spans="1:14" ht="12">
      <c r="A28" s="176" t="s">
        <v>1390</v>
      </c>
      <c r="B28" s="203">
        <f>SUM(C28:E28)</f>
        <v>2634</v>
      </c>
      <c r="C28" s="205">
        <v>166</v>
      </c>
      <c r="D28" s="203">
        <v>1199</v>
      </c>
      <c r="E28" s="203">
        <v>1269</v>
      </c>
      <c r="F28" s="203">
        <v>1</v>
      </c>
      <c r="G28" s="204">
        <v>213</v>
      </c>
      <c r="H28" s="203">
        <v>192</v>
      </c>
      <c r="I28" s="203">
        <v>411</v>
      </c>
      <c r="J28" s="203">
        <v>356</v>
      </c>
      <c r="K28" s="203">
        <v>354</v>
      </c>
      <c r="L28" s="203">
        <v>372</v>
      </c>
      <c r="M28" s="203">
        <v>227</v>
      </c>
      <c r="N28" s="203">
        <v>508</v>
      </c>
    </row>
    <row r="29" spans="1:14" ht="12">
      <c r="A29" s="176" t="s">
        <v>1392</v>
      </c>
      <c r="B29" s="203">
        <f>SUM(C29:E29)</f>
        <v>3608</v>
      </c>
      <c r="C29" s="205">
        <v>202</v>
      </c>
      <c r="D29" s="203">
        <v>1094</v>
      </c>
      <c r="E29" s="203">
        <v>2312</v>
      </c>
      <c r="F29" s="203">
        <v>2</v>
      </c>
      <c r="G29" s="204">
        <v>602</v>
      </c>
      <c r="H29" s="203">
        <v>512</v>
      </c>
      <c r="I29" s="203">
        <v>1074</v>
      </c>
      <c r="J29" s="203">
        <v>764</v>
      </c>
      <c r="K29" s="203">
        <v>386</v>
      </c>
      <c r="L29" s="203">
        <v>146</v>
      </c>
      <c r="M29" s="203">
        <v>52</v>
      </c>
      <c r="N29" s="203">
        <v>70</v>
      </c>
    </row>
    <row r="30" spans="1:14" ht="12">
      <c r="A30" s="176" t="s">
        <v>1394</v>
      </c>
      <c r="B30" s="203">
        <f>SUM(C30:E30)</f>
        <v>2857</v>
      </c>
      <c r="C30" s="205">
        <v>299</v>
      </c>
      <c r="D30" s="203">
        <v>849</v>
      </c>
      <c r="E30" s="203">
        <v>1709</v>
      </c>
      <c r="F30" s="203">
        <v>2</v>
      </c>
      <c r="G30" s="204">
        <v>296</v>
      </c>
      <c r="H30" s="203">
        <v>375</v>
      </c>
      <c r="I30" s="203">
        <v>946</v>
      </c>
      <c r="J30" s="203">
        <v>621</v>
      </c>
      <c r="K30" s="203">
        <v>355</v>
      </c>
      <c r="L30" s="203">
        <v>173</v>
      </c>
      <c r="M30" s="203">
        <v>46</v>
      </c>
      <c r="N30" s="203">
        <v>43</v>
      </c>
    </row>
    <row r="31" spans="1:14" ht="12">
      <c r="A31" s="176" t="s">
        <v>1395</v>
      </c>
      <c r="B31" s="203">
        <f>SUM(C31:E31)</f>
        <v>4321</v>
      </c>
      <c r="C31" s="205">
        <v>182</v>
      </c>
      <c r="D31" s="203">
        <v>1104</v>
      </c>
      <c r="E31" s="203">
        <v>3035</v>
      </c>
      <c r="F31" s="203">
        <v>1</v>
      </c>
      <c r="G31" s="204">
        <v>534</v>
      </c>
      <c r="H31" s="203">
        <v>530</v>
      </c>
      <c r="I31" s="203">
        <v>1234</v>
      </c>
      <c r="J31" s="203">
        <v>924</v>
      </c>
      <c r="K31" s="203">
        <v>606</v>
      </c>
      <c r="L31" s="203">
        <v>296</v>
      </c>
      <c r="M31" s="203">
        <v>116</v>
      </c>
      <c r="N31" s="203">
        <v>80</v>
      </c>
    </row>
    <row r="32" spans="1:14" ht="8.25" customHeight="1">
      <c r="A32" s="176"/>
      <c r="B32" s="203"/>
      <c r="C32" s="203"/>
      <c r="D32" s="203"/>
      <c r="E32" s="203"/>
      <c r="F32" s="203"/>
      <c r="G32" s="204"/>
      <c r="H32" s="203"/>
      <c r="I32" s="203"/>
      <c r="J32" s="203"/>
      <c r="K32" s="203"/>
      <c r="L32" s="203"/>
      <c r="M32" s="203"/>
      <c r="N32" s="203"/>
    </row>
    <row r="33" spans="1:14" ht="12">
      <c r="A33" s="176" t="s">
        <v>1398</v>
      </c>
      <c r="B33" s="203">
        <f>SUM(C33:E33)</f>
        <v>2762</v>
      </c>
      <c r="C33" s="205">
        <v>121</v>
      </c>
      <c r="D33" s="203">
        <v>996</v>
      </c>
      <c r="E33" s="203">
        <v>1645</v>
      </c>
      <c r="F33" s="203">
        <v>1</v>
      </c>
      <c r="G33" s="204">
        <v>402</v>
      </c>
      <c r="H33" s="203">
        <v>344</v>
      </c>
      <c r="I33" s="203">
        <v>611</v>
      </c>
      <c r="J33" s="203">
        <v>483</v>
      </c>
      <c r="K33" s="203">
        <v>324</v>
      </c>
      <c r="L33" s="203">
        <v>262</v>
      </c>
      <c r="M33" s="203">
        <v>151</v>
      </c>
      <c r="N33" s="203">
        <v>184</v>
      </c>
    </row>
    <row r="34" spans="1:14" ht="12">
      <c r="A34" s="176" t="s">
        <v>1400</v>
      </c>
      <c r="B34" s="203">
        <f>SUM(C34:E34)</f>
        <v>3915</v>
      </c>
      <c r="C34" s="205">
        <v>383</v>
      </c>
      <c r="D34" s="203">
        <v>1244</v>
      </c>
      <c r="E34" s="203">
        <v>2288</v>
      </c>
      <c r="F34" s="203">
        <v>4</v>
      </c>
      <c r="G34" s="204">
        <v>591</v>
      </c>
      <c r="H34" s="203">
        <v>461</v>
      </c>
      <c r="I34" s="203">
        <v>1028</v>
      </c>
      <c r="J34" s="203">
        <v>873</v>
      </c>
      <c r="K34" s="203">
        <v>555</v>
      </c>
      <c r="L34" s="203">
        <v>261</v>
      </c>
      <c r="M34" s="203">
        <v>89</v>
      </c>
      <c r="N34" s="203">
        <v>53</v>
      </c>
    </row>
    <row r="35" spans="1:14" ht="12">
      <c r="A35" s="176" t="s">
        <v>1402</v>
      </c>
      <c r="B35" s="203">
        <f>SUM(C35:E35)</f>
        <v>3752</v>
      </c>
      <c r="C35" s="205">
        <v>487</v>
      </c>
      <c r="D35" s="203">
        <v>1252</v>
      </c>
      <c r="E35" s="203">
        <v>2013</v>
      </c>
      <c r="F35" s="203">
        <v>2</v>
      </c>
      <c r="G35" s="204">
        <v>587</v>
      </c>
      <c r="H35" s="203">
        <v>508</v>
      </c>
      <c r="I35" s="203">
        <v>996</v>
      </c>
      <c r="J35" s="203">
        <v>863</v>
      </c>
      <c r="K35" s="203">
        <v>519</v>
      </c>
      <c r="L35" s="203">
        <v>184</v>
      </c>
      <c r="M35" s="203">
        <v>75</v>
      </c>
      <c r="N35" s="203">
        <v>18</v>
      </c>
    </row>
    <row r="36" spans="1:14" ht="12">
      <c r="A36" s="176" t="s">
        <v>1404</v>
      </c>
      <c r="B36" s="203">
        <f>SUM(C36:E36)</f>
        <v>3566</v>
      </c>
      <c r="C36" s="205">
        <v>118</v>
      </c>
      <c r="D36" s="203">
        <v>1836</v>
      </c>
      <c r="E36" s="203">
        <v>1612</v>
      </c>
      <c r="F36" s="203">
        <v>0</v>
      </c>
      <c r="G36" s="204">
        <v>254</v>
      </c>
      <c r="H36" s="203">
        <v>280</v>
      </c>
      <c r="I36" s="203">
        <v>658</v>
      </c>
      <c r="J36" s="203">
        <v>688</v>
      </c>
      <c r="K36" s="203">
        <v>718</v>
      </c>
      <c r="L36" s="203">
        <v>485</v>
      </c>
      <c r="M36" s="203">
        <v>267</v>
      </c>
      <c r="N36" s="203">
        <v>216</v>
      </c>
    </row>
    <row r="37" spans="1:14" ht="12">
      <c r="A37" s="176" t="s">
        <v>1406</v>
      </c>
      <c r="B37" s="203">
        <f>SUM(C37:E37)</f>
        <v>3034</v>
      </c>
      <c r="C37" s="205">
        <v>348</v>
      </c>
      <c r="D37" s="203">
        <v>1208</v>
      </c>
      <c r="E37" s="203">
        <v>1478</v>
      </c>
      <c r="F37" s="203">
        <v>4</v>
      </c>
      <c r="G37" s="204">
        <v>508</v>
      </c>
      <c r="H37" s="203">
        <v>365</v>
      </c>
      <c r="I37" s="203">
        <v>681</v>
      </c>
      <c r="J37" s="203">
        <v>526</v>
      </c>
      <c r="K37" s="203">
        <v>387</v>
      </c>
      <c r="L37" s="203">
        <v>292</v>
      </c>
      <c r="M37" s="203">
        <v>153</v>
      </c>
      <c r="N37" s="203">
        <v>118</v>
      </c>
    </row>
    <row r="38" spans="1:14" ht="7.5" customHeight="1">
      <c r="A38" s="176"/>
      <c r="B38" s="203"/>
      <c r="C38" s="203"/>
      <c r="D38" s="203"/>
      <c r="E38" s="203"/>
      <c r="F38" s="203"/>
      <c r="G38" s="204"/>
      <c r="H38" s="203"/>
      <c r="I38" s="203"/>
      <c r="J38" s="203"/>
      <c r="K38" s="203"/>
      <c r="L38" s="203"/>
      <c r="M38" s="203"/>
      <c r="N38" s="203"/>
    </row>
    <row r="39" spans="1:14" ht="12">
      <c r="A39" s="176" t="s">
        <v>1408</v>
      </c>
      <c r="B39" s="203">
        <f aca="true" t="shared" si="7" ref="B39:B45">SUM(C39:E39)</f>
        <v>1313</v>
      </c>
      <c r="C39" s="205">
        <v>114</v>
      </c>
      <c r="D39" s="203">
        <v>359</v>
      </c>
      <c r="E39" s="203">
        <v>840</v>
      </c>
      <c r="F39" s="203">
        <v>2</v>
      </c>
      <c r="G39" s="204">
        <v>219</v>
      </c>
      <c r="H39" s="203">
        <v>222</v>
      </c>
      <c r="I39" s="203">
        <v>476</v>
      </c>
      <c r="J39" s="203">
        <v>244</v>
      </c>
      <c r="K39" s="203">
        <v>86</v>
      </c>
      <c r="L39" s="203">
        <v>30</v>
      </c>
      <c r="M39" s="203">
        <v>20</v>
      </c>
      <c r="N39" s="203">
        <v>14</v>
      </c>
    </row>
    <row r="40" spans="1:14" ht="12">
      <c r="A40" s="176" t="s">
        <v>1410</v>
      </c>
      <c r="B40" s="203">
        <f t="shared" si="7"/>
        <v>1269</v>
      </c>
      <c r="C40" s="205">
        <v>74</v>
      </c>
      <c r="D40" s="203">
        <v>265</v>
      </c>
      <c r="E40" s="203">
        <v>930</v>
      </c>
      <c r="F40" s="203">
        <v>1</v>
      </c>
      <c r="G40" s="204">
        <v>215</v>
      </c>
      <c r="H40" s="203">
        <v>211</v>
      </c>
      <c r="I40" s="203">
        <v>422</v>
      </c>
      <c r="J40" s="203">
        <v>243</v>
      </c>
      <c r="K40" s="203">
        <v>115</v>
      </c>
      <c r="L40" s="203">
        <v>43</v>
      </c>
      <c r="M40" s="203">
        <v>13</v>
      </c>
      <c r="N40" s="203">
        <v>6</v>
      </c>
    </row>
    <row r="41" spans="1:14" ht="12">
      <c r="A41" s="176" t="s">
        <v>1412</v>
      </c>
      <c r="B41" s="203">
        <f t="shared" si="7"/>
        <v>2416</v>
      </c>
      <c r="C41" s="205">
        <v>97</v>
      </c>
      <c r="D41" s="203">
        <v>516</v>
      </c>
      <c r="E41" s="203">
        <v>1803</v>
      </c>
      <c r="F41" s="203">
        <v>2</v>
      </c>
      <c r="G41" s="204">
        <v>423</v>
      </c>
      <c r="H41" s="203">
        <v>385</v>
      </c>
      <c r="I41" s="203">
        <v>695</v>
      </c>
      <c r="J41" s="203">
        <v>500</v>
      </c>
      <c r="K41" s="203">
        <v>266</v>
      </c>
      <c r="L41" s="203">
        <v>93</v>
      </c>
      <c r="M41" s="203">
        <v>24</v>
      </c>
      <c r="N41" s="203">
        <v>28</v>
      </c>
    </row>
    <row r="42" spans="1:14" ht="12">
      <c r="A42" s="176" t="s">
        <v>1414</v>
      </c>
      <c r="B42" s="203">
        <f t="shared" si="7"/>
        <v>1204</v>
      </c>
      <c r="C42" s="205">
        <v>48</v>
      </c>
      <c r="D42" s="203">
        <v>97</v>
      </c>
      <c r="E42" s="203">
        <v>1059</v>
      </c>
      <c r="F42" s="203">
        <v>1</v>
      </c>
      <c r="G42" s="204">
        <v>297</v>
      </c>
      <c r="H42" s="203">
        <v>280</v>
      </c>
      <c r="I42" s="203">
        <v>428</v>
      </c>
      <c r="J42" s="203">
        <v>139</v>
      </c>
      <c r="K42" s="203">
        <v>41</v>
      </c>
      <c r="L42" s="203">
        <v>12</v>
      </c>
      <c r="M42" s="203">
        <v>3</v>
      </c>
      <c r="N42" s="203">
        <v>3</v>
      </c>
    </row>
    <row r="43" spans="1:14" ht="12">
      <c r="A43" s="176" t="s">
        <v>1416</v>
      </c>
      <c r="B43" s="203">
        <f t="shared" si="7"/>
        <v>1707</v>
      </c>
      <c r="C43" s="205">
        <v>217</v>
      </c>
      <c r="D43" s="203">
        <v>577</v>
      </c>
      <c r="E43" s="203">
        <v>913</v>
      </c>
      <c r="F43" s="203">
        <v>3</v>
      </c>
      <c r="G43" s="204">
        <v>213</v>
      </c>
      <c r="H43" s="203">
        <v>205</v>
      </c>
      <c r="I43" s="203">
        <v>550</v>
      </c>
      <c r="J43" s="203">
        <v>382</v>
      </c>
      <c r="K43" s="203">
        <v>184</v>
      </c>
      <c r="L43" s="203">
        <v>98</v>
      </c>
      <c r="M43" s="203">
        <v>47</v>
      </c>
      <c r="N43" s="203">
        <v>25</v>
      </c>
    </row>
    <row r="44" spans="1:14" ht="12">
      <c r="A44" s="176" t="s">
        <v>1368</v>
      </c>
      <c r="B44" s="203">
        <f t="shared" si="7"/>
        <v>1253</v>
      </c>
      <c r="C44" s="205">
        <v>68</v>
      </c>
      <c r="D44" s="203">
        <v>409</v>
      </c>
      <c r="E44" s="203">
        <v>776</v>
      </c>
      <c r="F44" s="203">
        <v>0</v>
      </c>
      <c r="G44" s="204">
        <v>219</v>
      </c>
      <c r="H44" s="203">
        <v>203</v>
      </c>
      <c r="I44" s="203">
        <v>380</v>
      </c>
      <c r="J44" s="203">
        <v>225</v>
      </c>
      <c r="K44" s="203">
        <v>130</v>
      </c>
      <c r="L44" s="203">
        <v>62</v>
      </c>
      <c r="M44" s="203">
        <v>25</v>
      </c>
      <c r="N44" s="203">
        <v>9</v>
      </c>
    </row>
    <row r="45" spans="1:14" ht="12">
      <c r="A45" s="176" t="s">
        <v>1369</v>
      </c>
      <c r="B45" s="203">
        <f t="shared" si="7"/>
        <v>1451</v>
      </c>
      <c r="C45" s="205">
        <v>36</v>
      </c>
      <c r="D45" s="203">
        <v>478</v>
      </c>
      <c r="E45" s="203">
        <v>937</v>
      </c>
      <c r="F45" s="203">
        <v>0</v>
      </c>
      <c r="G45" s="204">
        <v>147</v>
      </c>
      <c r="H45" s="203">
        <v>150</v>
      </c>
      <c r="I45" s="203">
        <v>300</v>
      </c>
      <c r="J45" s="203">
        <v>279</v>
      </c>
      <c r="K45" s="203">
        <v>247</v>
      </c>
      <c r="L45" s="203">
        <v>176</v>
      </c>
      <c r="M45" s="203">
        <v>71</v>
      </c>
      <c r="N45" s="203">
        <v>81</v>
      </c>
    </row>
    <row r="46" spans="1:14" ht="8.25" customHeight="1">
      <c r="A46" s="176"/>
      <c r="B46" s="203"/>
      <c r="C46" s="203"/>
      <c r="D46" s="203"/>
      <c r="E46" s="203"/>
      <c r="F46" s="203"/>
      <c r="G46" s="204"/>
      <c r="H46" s="203"/>
      <c r="I46" s="203"/>
      <c r="J46" s="203"/>
      <c r="K46" s="203"/>
      <c r="L46" s="203"/>
      <c r="M46" s="203"/>
      <c r="N46" s="203"/>
    </row>
    <row r="47" spans="1:14" ht="12">
      <c r="A47" s="176" t="s">
        <v>1372</v>
      </c>
      <c r="B47" s="203">
        <f aca="true" t="shared" si="8" ref="B47:B53">SUM(C47:E47)</f>
        <v>1038</v>
      </c>
      <c r="C47" s="205">
        <v>25</v>
      </c>
      <c r="D47" s="203">
        <v>267</v>
      </c>
      <c r="E47" s="203">
        <v>746</v>
      </c>
      <c r="F47" s="203">
        <v>0</v>
      </c>
      <c r="G47" s="204">
        <v>87</v>
      </c>
      <c r="H47" s="203">
        <v>90</v>
      </c>
      <c r="I47" s="203">
        <v>204</v>
      </c>
      <c r="J47" s="203">
        <v>196</v>
      </c>
      <c r="K47" s="203">
        <v>151</v>
      </c>
      <c r="L47" s="203">
        <v>112</v>
      </c>
      <c r="M47" s="203">
        <v>74</v>
      </c>
      <c r="N47" s="203">
        <v>124</v>
      </c>
    </row>
    <row r="48" spans="1:14" ht="12">
      <c r="A48" s="176" t="s">
        <v>1373</v>
      </c>
      <c r="B48" s="203">
        <f t="shared" si="8"/>
        <v>1560</v>
      </c>
      <c r="C48" s="205">
        <v>47</v>
      </c>
      <c r="D48" s="203">
        <v>557</v>
      </c>
      <c r="E48" s="203">
        <v>956</v>
      </c>
      <c r="F48" s="203">
        <v>0</v>
      </c>
      <c r="G48" s="204">
        <v>144</v>
      </c>
      <c r="H48" s="203">
        <v>169</v>
      </c>
      <c r="I48" s="203">
        <v>299</v>
      </c>
      <c r="J48" s="203">
        <v>280</v>
      </c>
      <c r="K48" s="203">
        <v>239</v>
      </c>
      <c r="L48" s="203">
        <v>196</v>
      </c>
      <c r="M48" s="203">
        <v>102</v>
      </c>
      <c r="N48" s="203">
        <v>131</v>
      </c>
    </row>
    <row r="49" spans="1:14" ht="12">
      <c r="A49" s="176" t="s">
        <v>1375</v>
      </c>
      <c r="B49" s="203">
        <f t="shared" si="8"/>
        <v>1085</v>
      </c>
      <c r="C49" s="205">
        <v>30</v>
      </c>
      <c r="D49" s="203">
        <v>412</v>
      </c>
      <c r="E49" s="203">
        <v>643</v>
      </c>
      <c r="F49" s="203">
        <v>0</v>
      </c>
      <c r="G49" s="204">
        <v>109</v>
      </c>
      <c r="H49" s="203">
        <v>116</v>
      </c>
      <c r="I49" s="203">
        <v>227</v>
      </c>
      <c r="J49" s="203">
        <v>168</v>
      </c>
      <c r="K49" s="203">
        <v>136</v>
      </c>
      <c r="L49" s="203">
        <v>132</v>
      </c>
      <c r="M49" s="203">
        <v>88</v>
      </c>
      <c r="N49" s="203">
        <v>109</v>
      </c>
    </row>
    <row r="50" spans="1:14" ht="12">
      <c r="A50" s="176" t="s">
        <v>1377</v>
      </c>
      <c r="B50" s="203">
        <f t="shared" si="8"/>
        <v>1491</v>
      </c>
      <c r="C50" s="205">
        <v>33</v>
      </c>
      <c r="D50" s="203">
        <v>292</v>
      </c>
      <c r="E50" s="203">
        <v>1166</v>
      </c>
      <c r="F50" s="203">
        <v>5</v>
      </c>
      <c r="G50" s="204">
        <v>248</v>
      </c>
      <c r="H50" s="203">
        <v>177</v>
      </c>
      <c r="I50" s="203">
        <v>300</v>
      </c>
      <c r="J50" s="203">
        <v>225</v>
      </c>
      <c r="K50" s="203">
        <v>182</v>
      </c>
      <c r="L50" s="203">
        <v>106</v>
      </c>
      <c r="M50" s="203">
        <v>66</v>
      </c>
      <c r="N50" s="203">
        <v>182</v>
      </c>
    </row>
    <row r="51" spans="1:14" ht="12">
      <c r="A51" s="176" t="s">
        <v>1379</v>
      </c>
      <c r="B51" s="203">
        <f t="shared" si="8"/>
        <v>767</v>
      </c>
      <c r="C51" s="205">
        <v>17</v>
      </c>
      <c r="D51" s="203">
        <v>275</v>
      </c>
      <c r="E51" s="203">
        <v>475</v>
      </c>
      <c r="F51" s="203">
        <v>0</v>
      </c>
      <c r="G51" s="204">
        <v>75</v>
      </c>
      <c r="H51" s="203">
        <v>79</v>
      </c>
      <c r="I51" s="203">
        <v>163</v>
      </c>
      <c r="J51" s="203">
        <v>145</v>
      </c>
      <c r="K51" s="203">
        <v>138</v>
      </c>
      <c r="L51" s="203">
        <v>67</v>
      </c>
      <c r="M51" s="203">
        <v>51</v>
      </c>
      <c r="N51" s="203">
        <v>49</v>
      </c>
    </row>
    <row r="52" spans="1:14" ht="12">
      <c r="A52" s="176" t="s">
        <v>1381</v>
      </c>
      <c r="B52" s="203">
        <f t="shared" si="8"/>
        <v>1045</v>
      </c>
      <c r="C52" s="205">
        <v>64</v>
      </c>
      <c r="D52" s="203">
        <v>470</v>
      </c>
      <c r="E52" s="203">
        <v>511</v>
      </c>
      <c r="F52" s="203">
        <v>3</v>
      </c>
      <c r="G52" s="204">
        <v>87</v>
      </c>
      <c r="H52" s="203">
        <v>70</v>
      </c>
      <c r="I52" s="203">
        <v>152</v>
      </c>
      <c r="J52" s="203">
        <v>162</v>
      </c>
      <c r="K52" s="203">
        <v>153</v>
      </c>
      <c r="L52" s="203">
        <v>127</v>
      </c>
      <c r="M52" s="203">
        <v>110</v>
      </c>
      <c r="N52" s="203">
        <v>181</v>
      </c>
    </row>
    <row r="53" spans="1:14" ht="12">
      <c r="A53" s="176" t="s">
        <v>1382</v>
      </c>
      <c r="B53" s="203">
        <f t="shared" si="8"/>
        <v>1116</v>
      </c>
      <c r="C53" s="205">
        <v>31</v>
      </c>
      <c r="D53" s="203">
        <v>320</v>
      </c>
      <c r="E53" s="203">
        <v>765</v>
      </c>
      <c r="F53" s="203">
        <v>0</v>
      </c>
      <c r="G53" s="204">
        <v>143</v>
      </c>
      <c r="H53" s="203">
        <v>113</v>
      </c>
      <c r="I53" s="203">
        <v>297</v>
      </c>
      <c r="J53" s="203">
        <v>218</v>
      </c>
      <c r="K53" s="203">
        <v>138</v>
      </c>
      <c r="L53" s="203">
        <v>91</v>
      </c>
      <c r="M53" s="203">
        <v>64</v>
      </c>
      <c r="N53" s="203">
        <v>52</v>
      </c>
    </row>
    <row r="54" spans="1:14" ht="8.25" customHeight="1">
      <c r="A54" s="176"/>
      <c r="B54" s="203"/>
      <c r="C54" s="203"/>
      <c r="D54" s="203"/>
      <c r="E54" s="203"/>
      <c r="F54" s="203"/>
      <c r="G54" s="204"/>
      <c r="H54" s="203"/>
      <c r="I54" s="203"/>
      <c r="J54" s="203"/>
      <c r="K54" s="203"/>
      <c r="L54" s="203"/>
      <c r="M54" s="203"/>
      <c r="N54" s="203"/>
    </row>
    <row r="55" spans="1:14" ht="12">
      <c r="A55" s="176" t="s">
        <v>1385</v>
      </c>
      <c r="B55" s="203">
        <f>SUM(C55:E55)</f>
        <v>3046</v>
      </c>
      <c r="C55" s="205">
        <v>299</v>
      </c>
      <c r="D55" s="203">
        <v>1287</v>
      </c>
      <c r="E55" s="203">
        <v>1460</v>
      </c>
      <c r="F55" s="203">
        <v>1</v>
      </c>
      <c r="G55" s="204">
        <v>345</v>
      </c>
      <c r="H55" s="203">
        <v>300</v>
      </c>
      <c r="I55" s="203">
        <v>636</v>
      </c>
      <c r="J55" s="203">
        <v>564</v>
      </c>
      <c r="K55" s="203">
        <v>432</v>
      </c>
      <c r="L55" s="203">
        <v>349</v>
      </c>
      <c r="M55" s="203">
        <v>177</v>
      </c>
      <c r="N55" s="203">
        <v>242</v>
      </c>
    </row>
    <row r="56" spans="1:14" ht="12">
      <c r="A56" s="176" t="s">
        <v>1502</v>
      </c>
      <c r="B56" s="203">
        <f>SUM(C56:E56)</f>
        <v>2972</v>
      </c>
      <c r="C56" s="205">
        <v>171</v>
      </c>
      <c r="D56" s="203">
        <v>1439</v>
      </c>
      <c r="E56" s="203">
        <v>1362</v>
      </c>
      <c r="F56" s="203">
        <v>1</v>
      </c>
      <c r="G56" s="204">
        <v>291</v>
      </c>
      <c r="H56" s="203">
        <v>271</v>
      </c>
      <c r="I56" s="203">
        <v>532</v>
      </c>
      <c r="J56" s="203">
        <v>423</v>
      </c>
      <c r="K56" s="203">
        <v>353</v>
      </c>
      <c r="L56" s="203">
        <v>347</v>
      </c>
      <c r="M56" s="203">
        <v>286</v>
      </c>
      <c r="N56" s="203">
        <v>468</v>
      </c>
    </row>
    <row r="57" spans="1:14" ht="12">
      <c r="A57" s="176" t="s">
        <v>1389</v>
      </c>
      <c r="B57" s="203">
        <f>SUM(C57:E57)</f>
        <v>1155</v>
      </c>
      <c r="C57" s="205">
        <v>48</v>
      </c>
      <c r="D57" s="203">
        <v>265</v>
      </c>
      <c r="E57" s="203">
        <v>842</v>
      </c>
      <c r="F57" s="203">
        <v>0</v>
      </c>
      <c r="G57" s="204">
        <v>150</v>
      </c>
      <c r="H57" s="203">
        <v>159</v>
      </c>
      <c r="I57" s="203">
        <v>330</v>
      </c>
      <c r="J57" s="203">
        <v>215</v>
      </c>
      <c r="K57" s="203">
        <v>144</v>
      </c>
      <c r="L57" s="203">
        <v>61</v>
      </c>
      <c r="M57" s="203">
        <v>45</v>
      </c>
      <c r="N57" s="203">
        <v>51</v>
      </c>
    </row>
    <row r="58" spans="1:14" ht="12">
      <c r="A58" s="176" t="s">
        <v>1391</v>
      </c>
      <c r="B58" s="203">
        <f>SUM(C58:E58)</f>
        <v>2648</v>
      </c>
      <c r="C58" s="205">
        <v>164</v>
      </c>
      <c r="D58" s="203">
        <v>792</v>
      </c>
      <c r="E58" s="203">
        <v>1692</v>
      </c>
      <c r="F58" s="203">
        <v>0</v>
      </c>
      <c r="G58" s="204">
        <v>534</v>
      </c>
      <c r="H58" s="203">
        <v>369</v>
      </c>
      <c r="I58" s="203">
        <v>738</v>
      </c>
      <c r="J58" s="203">
        <v>456</v>
      </c>
      <c r="K58" s="203">
        <v>265</v>
      </c>
      <c r="L58" s="203">
        <v>154</v>
      </c>
      <c r="M58" s="203">
        <v>65</v>
      </c>
      <c r="N58" s="203">
        <v>67</v>
      </c>
    </row>
    <row r="59" spans="1:14" ht="12">
      <c r="A59" s="176" t="s">
        <v>1393</v>
      </c>
      <c r="B59" s="203">
        <f>SUM(C59:E59)</f>
        <v>1571</v>
      </c>
      <c r="C59" s="205">
        <v>53</v>
      </c>
      <c r="D59" s="203">
        <v>545</v>
      </c>
      <c r="E59" s="203">
        <v>973</v>
      </c>
      <c r="F59" s="203">
        <v>6</v>
      </c>
      <c r="G59" s="204">
        <v>169</v>
      </c>
      <c r="H59" s="203">
        <v>181</v>
      </c>
      <c r="I59" s="203">
        <v>347</v>
      </c>
      <c r="J59" s="203">
        <v>267</v>
      </c>
      <c r="K59" s="203">
        <v>204</v>
      </c>
      <c r="L59" s="203">
        <v>177</v>
      </c>
      <c r="M59" s="203">
        <v>108</v>
      </c>
      <c r="N59" s="203">
        <v>112</v>
      </c>
    </row>
    <row r="60" spans="1:14" ht="8.25" customHeight="1">
      <c r="A60" s="176"/>
      <c r="B60" s="203"/>
      <c r="C60" s="203"/>
      <c r="D60" s="203"/>
      <c r="E60" s="203"/>
      <c r="F60" s="203"/>
      <c r="G60" s="204"/>
      <c r="H60" s="203"/>
      <c r="I60" s="203"/>
      <c r="J60" s="203"/>
      <c r="K60" s="203"/>
      <c r="L60" s="203"/>
      <c r="M60" s="203"/>
      <c r="N60" s="203"/>
    </row>
    <row r="61" spans="1:14" ht="12">
      <c r="A61" s="176" t="s">
        <v>1396</v>
      </c>
      <c r="B61" s="203">
        <f aca="true" t="shared" si="9" ref="B61:B72">SUM(C61:E61)</f>
        <v>1068</v>
      </c>
      <c r="C61" s="205">
        <v>42</v>
      </c>
      <c r="D61" s="203">
        <v>327</v>
      </c>
      <c r="E61" s="203">
        <v>699</v>
      </c>
      <c r="F61" s="203">
        <v>1</v>
      </c>
      <c r="G61" s="204">
        <v>146</v>
      </c>
      <c r="H61" s="203">
        <v>135</v>
      </c>
      <c r="I61" s="203">
        <v>204</v>
      </c>
      <c r="J61" s="206">
        <v>133</v>
      </c>
      <c r="K61" s="203">
        <v>94</v>
      </c>
      <c r="L61" s="203">
        <v>81</v>
      </c>
      <c r="M61" s="203">
        <v>98</v>
      </c>
      <c r="N61" s="203">
        <v>176</v>
      </c>
    </row>
    <row r="62" spans="1:14" ht="12">
      <c r="A62" s="176" t="s">
        <v>1397</v>
      </c>
      <c r="B62" s="203">
        <f t="shared" si="9"/>
        <v>2050</v>
      </c>
      <c r="C62" s="205">
        <v>94</v>
      </c>
      <c r="D62" s="203">
        <v>1034</v>
      </c>
      <c r="E62" s="203">
        <v>922</v>
      </c>
      <c r="F62" s="203">
        <v>7</v>
      </c>
      <c r="G62" s="204">
        <v>198</v>
      </c>
      <c r="H62" s="203">
        <v>180</v>
      </c>
      <c r="I62" s="203">
        <v>293</v>
      </c>
      <c r="J62" s="203">
        <v>187</v>
      </c>
      <c r="K62" s="203">
        <v>184</v>
      </c>
      <c r="L62" s="203">
        <v>207</v>
      </c>
      <c r="M62" s="203">
        <v>256</v>
      </c>
      <c r="N62" s="203">
        <v>538</v>
      </c>
    </row>
    <row r="63" spans="1:14" ht="12">
      <c r="A63" s="176" t="s">
        <v>1399</v>
      </c>
      <c r="B63" s="203">
        <f t="shared" si="9"/>
        <v>1612</v>
      </c>
      <c r="C63" s="205">
        <v>108</v>
      </c>
      <c r="D63" s="203">
        <v>834</v>
      </c>
      <c r="E63" s="203">
        <v>670</v>
      </c>
      <c r="F63" s="203">
        <v>1</v>
      </c>
      <c r="G63" s="204">
        <v>92</v>
      </c>
      <c r="H63" s="203">
        <v>122</v>
      </c>
      <c r="I63" s="203">
        <v>178</v>
      </c>
      <c r="J63" s="203">
        <v>145</v>
      </c>
      <c r="K63" s="203">
        <v>159</v>
      </c>
      <c r="L63" s="203">
        <v>143</v>
      </c>
      <c r="M63" s="203">
        <v>184</v>
      </c>
      <c r="N63" s="203">
        <v>588</v>
      </c>
    </row>
    <row r="64" spans="1:14" ht="12">
      <c r="A64" s="176" t="s">
        <v>1401</v>
      </c>
      <c r="B64" s="203">
        <f t="shared" si="9"/>
        <v>1514</v>
      </c>
      <c r="C64" s="205">
        <v>79</v>
      </c>
      <c r="D64" s="203">
        <v>790</v>
      </c>
      <c r="E64" s="203">
        <v>645</v>
      </c>
      <c r="F64" s="203">
        <v>7</v>
      </c>
      <c r="G64" s="204">
        <v>160</v>
      </c>
      <c r="H64" s="203">
        <v>98</v>
      </c>
      <c r="I64" s="203">
        <v>192</v>
      </c>
      <c r="J64" s="203">
        <v>133</v>
      </c>
      <c r="K64" s="203">
        <v>138</v>
      </c>
      <c r="L64" s="203">
        <v>154</v>
      </c>
      <c r="M64" s="203">
        <v>156</v>
      </c>
      <c r="N64" s="203">
        <v>476</v>
      </c>
    </row>
    <row r="65" spans="1:14" ht="12">
      <c r="A65" s="176" t="s">
        <v>1403</v>
      </c>
      <c r="B65" s="203">
        <f t="shared" si="9"/>
        <v>1178</v>
      </c>
      <c r="C65" s="205">
        <v>52</v>
      </c>
      <c r="D65" s="203">
        <v>567</v>
      </c>
      <c r="E65" s="203">
        <v>559</v>
      </c>
      <c r="F65" s="203">
        <v>2</v>
      </c>
      <c r="G65" s="204">
        <v>77</v>
      </c>
      <c r="H65" s="203">
        <v>87</v>
      </c>
      <c r="I65" s="203">
        <v>173</v>
      </c>
      <c r="J65" s="203">
        <v>151</v>
      </c>
      <c r="K65" s="203">
        <v>175</v>
      </c>
      <c r="L65" s="203">
        <v>166</v>
      </c>
      <c r="M65" s="203">
        <v>131</v>
      </c>
      <c r="N65" s="203">
        <v>216</v>
      </c>
    </row>
    <row r="66" spans="1:14" ht="12">
      <c r="A66" s="176" t="s">
        <v>1405</v>
      </c>
      <c r="B66" s="203">
        <f t="shared" si="9"/>
        <v>933</v>
      </c>
      <c r="C66" s="205">
        <v>28</v>
      </c>
      <c r="D66" s="203">
        <v>585</v>
      </c>
      <c r="E66" s="203">
        <v>320</v>
      </c>
      <c r="F66" s="203">
        <v>0</v>
      </c>
      <c r="G66" s="204">
        <v>70</v>
      </c>
      <c r="H66" s="203">
        <v>49</v>
      </c>
      <c r="I66" s="203">
        <v>87</v>
      </c>
      <c r="J66" s="203">
        <v>69</v>
      </c>
      <c r="K66" s="203">
        <v>78</v>
      </c>
      <c r="L66" s="203">
        <v>81</v>
      </c>
      <c r="M66" s="203">
        <v>110</v>
      </c>
      <c r="N66" s="203">
        <v>389</v>
      </c>
    </row>
    <row r="67" spans="1:14" ht="12">
      <c r="A67" s="176" t="s">
        <v>1407</v>
      </c>
      <c r="B67" s="203">
        <f t="shared" si="9"/>
        <v>948</v>
      </c>
      <c r="C67" s="205">
        <v>12</v>
      </c>
      <c r="D67" s="203">
        <v>162</v>
      </c>
      <c r="E67" s="203">
        <v>774</v>
      </c>
      <c r="F67" s="203">
        <v>2</v>
      </c>
      <c r="G67" s="204">
        <v>110</v>
      </c>
      <c r="H67" s="203">
        <v>81</v>
      </c>
      <c r="I67" s="203">
        <v>209</v>
      </c>
      <c r="J67" s="203">
        <v>190</v>
      </c>
      <c r="K67" s="203">
        <v>145</v>
      </c>
      <c r="L67" s="203">
        <v>107</v>
      </c>
      <c r="M67" s="203">
        <v>58</v>
      </c>
      <c r="N67" s="203">
        <v>46</v>
      </c>
    </row>
    <row r="68" spans="1:14" ht="12">
      <c r="A68" s="176" t="s">
        <v>1409</v>
      </c>
      <c r="B68" s="203">
        <f t="shared" si="9"/>
        <v>1157</v>
      </c>
      <c r="C68" s="205">
        <v>32</v>
      </c>
      <c r="D68" s="203">
        <v>84</v>
      </c>
      <c r="E68" s="203">
        <v>1041</v>
      </c>
      <c r="F68" s="203">
        <v>0</v>
      </c>
      <c r="G68" s="204">
        <v>265</v>
      </c>
      <c r="H68" s="203">
        <v>246</v>
      </c>
      <c r="I68" s="203">
        <v>326</v>
      </c>
      <c r="J68" s="203">
        <v>175</v>
      </c>
      <c r="K68" s="203">
        <v>85</v>
      </c>
      <c r="L68" s="203">
        <v>37</v>
      </c>
      <c r="M68" s="203">
        <v>12</v>
      </c>
      <c r="N68" s="203">
        <v>11</v>
      </c>
    </row>
    <row r="69" spans="1:14" ht="12">
      <c r="A69" s="176" t="s">
        <v>1411</v>
      </c>
      <c r="B69" s="203">
        <f t="shared" si="9"/>
        <v>2486</v>
      </c>
      <c r="C69" s="205">
        <v>174</v>
      </c>
      <c r="D69" s="203">
        <v>751</v>
      </c>
      <c r="E69" s="203">
        <v>1561</v>
      </c>
      <c r="F69" s="203">
        <v>3</v>
      </c>
      <c r="G69" s="204">
        <v>443</v>
      </c>
      <c r="H69" s="203">
        <v>292</v>
      </c>
      <c r="I69" s="203">
        <v>457</v>
      </c>
      <c r="J69" s="203">
        <v>278</v>
      </c>
      <c r="K69" s="203">
        <v>233</v>
      </c>
      <c r="L69" s="203">
        <v>213</v>
      </c>
      <c r="M69" s="203">
        <v>179</v>
      </c>
      <c r="N69" s="203">
        <v>388</v>
      </c>
    </row>
    <row r="70" spans="1:14" ht="12">
      <c r="A70" s="176" t="s">
        <v>1413</v>
      </c>
      <c r="B70" s="203">
        <f t="shared" si="9"/>
        <v>937</v>
      </c>
      <c r="C70" s="205">
        <v>24</v>
      </c>
      <c r="D70" s="203">
        <v>311</v>
      </c>
      <c r="E70" s="203">
        <v>602</v>
      </c>
      <c r="F70" s="203">
        <v>0</v>
      </c>
      <c r="G70" s="204">
        <v>115</v>
      </c>
      <c r="H70" s="203">
        <v>116</v>
      </c>
      <c r="I70" s="203">
        <v>200</v>
      </c>
      <c r="J70" s="203">
        <v>129</v>
      </c>
      <c r="K70" s="203">
        <v>93</v>
      </c>
      <c r="L70" s="203">
        <v>105</v>
      </c>
      <c r="M70" s="203">
        <v>73</v>
      </c>
      <c r="N70" s="203">
        <v>106</v>
      </c>
    </row>
    <row r="71" spans="1:14" ht="12">
      <c r="A71" s="176" t="s">
        <v>1415</v>
      </c>
      <c r="B71" s="203">
        <f t="shared" si="9"/>
        <v>771</v>
      </c>
      <c r="C71" s="205">
        <v>29</v>
      </c>
      <c r="D71" s="203">
        <v>234</v>
      </c>
      <c r="E71" s="203">
        <v>508</v>
      </c>
      <c r="F71" s="203">
        <v>2</v>
      </c>
      <c r="G71" s="204">
        <v>121</v>
      </c>
      <c r="H71" s="203">
        <v>89</v>
      </c>
      <c r="I71" s="203">
        <v>122</v>
      </c>
      <c r="J71" s="203">
        <v>108</v>
      </c>
      <c r="K71" s="203">
        <v>97</v>
      </c>
      <c r="L71" s="203">
        <v>85</v>
      </c>
      <c r="M71" s="203">
        <v>55</v>
      </c>
      <c r="N71" s="203">
        <v>92</v>
      </c>
    </row>
    <row r="72" spans="1:14" ht="12">
      <c r="A72" s="170" t="s">
        <v>1417</v>
      </c>
      <c r="B72" s="207">
        <f t="shared" si="9"/>
        <v>1137</v>
      </c>
      <c r="C72" s="208">
        <v>77</v>
      </c>
      <c r="D72" s="207">
        <v>358</v>
      </c>
      <c r="E72" s="207">
        <v>702</v>
      </c>
      <c r="F72" s="207">
        <v>3</v>
      </c>
      <c r="G72" s="209">
        <v>159</v>
      </c>
      <c r="H72" s="207">
        <v>138</v>
      </c>
      <c r="I72" s="207">
        <v>233</v>
      </c>
      <c r="J72" s="207">
        <v>168</v>
      </c>
      <c r="K72" s="207">
        <v>141</v>
      </c>
      <c r="L72" s="207">
        <v>108</v>
      </c>
      <c r="M72" s="207">
        <v>64</v>
      </c>
      <c r="N72" s="207">
        <v>123</v>
      </c>
    </row>
    <row r="73" spans="1:14" ht="12">
      <c r="A73" s="210" t="s">
        <v>1503</v>
      </c>
      <c r="B73" s="211"/>
      <c r="C73" s="211"/>
      <c r="D73" s="211"/>
      <c r="E73" s="211"/>
      <c r="F73" s="211"/>
      <c r="G73" s="211"/>
      <c r="H73" s="211"/>
      <c r="I73" s="211"/>
      <c r="J73" s="211"/>
      <c r="K73" s="211"/>
      <c r="L73" s="211"/>
      <c r="M73" s="211"/>
      <c r="N73" s="211"/>
    </row>
    <row r="74" spans="1:14" ht="12">
      <c r="A74" s="211"/>
      <c r="B74" s="211"/>
      <c r="C74" s="211"/>
      <c r="D74" s="211"/>
      <c r="E74" s="211"/>
      <c r="F74" s="211"/>
      <c r="G74" s="211"/>
      <c r="H74" s="211"/>
      <c r="I74" s="211"/>
      <c r="J74" s="211"/>
      <c r="K74" s="211"/>
      <c r="L74" s="211"/>
      <c r="M74" s="211"/>
      <c r="N74" s="211"/>
    </row>
    <row r="75" spans="1:14" ht="12">
      <c r="A75" s="211"/>
      <c r="B75" s="211"/>
      <c r="C75" s="211"/>
      <c r="D75" s="211"/>
      <c r="E75" s="211"/>
      <c r="F75" s="211"/>
      <c r="G75" s="211"/>
      <c r="H75" s="211"/>
      <c r="I75" s="211"/>
      <c r="J75" s="211"/>
      <c r="K75" s="211"/>
      <c r="L75" s="211"/>
      <c r="M75" s="211"/>
      <c r="N75" s="211"/>
    </row>
    <row r="76" spans="1:14" ht="12">
      <c r="A76" s="211"/>
      <c r="B76" s="211"/>
      <c r="C76" s="211"/>
      <c r="D76" s="211"/>
      <c r="E76" s="211"/>
      <c r="F76" s="211"/>
      <c r="G76" s="211"/>
      <c r="H76" s="211"/>
      <c r="I76" s="211"/>
      <c r="J76" s="211"/>
      <c r="K76" s="211"/>
      <c r="L76" s="211"/>
      <c r="M76" s="211"/>
      <c r="N76" s="211"/>
    </row>
    <row r="77" spans="1:14" ht="12">
      <c r="A77" s="211"/>
      <c r="B77" s="211"/>
      <c r="C77" s="211"/>
      <c r="D77" s="211"/>
      <c r="E77" s="211"/>
      <c r="F77" s="211"/>
      <c r="G77" s="211"/>
      <c r="H77" s="211"/>
      <c r="I77" s="211"/>
      <c r="J77" s="211"/>
      <c r="K77" s="211"/>
      <c r="L77" s="211"/>
      <c r="M77" s="211"/>
      <c r="N77" s="211"/>
    </row>
    <row r="78" spans="1:14" ht="12">
      <c r="A78" s="211"/>
      <c r="B78" s="211"/>
      <c r="C78" s="211"/>
      <c r="D78" s="211"/>
      <c r="E78" s="211"/>
      <c r="F78" s="211"/>
      <c r="G78" s="211"/>
      <c r="H78" s="211"/>
      <c r="I78" s="211"/>
      <c r="J78" s="211"/>
      <c r="K78" s="211"/>
      <c r="L78" s="211"/>
      <c r="M78" s="211"/>
      <c r="N78" s="211"/>
    </row>
    <row r="79" spans="1:14" ht="12">
      <c r="A79" s="211"/>
      <c r="B79" s="211"/>
      <c r="C79" s="211"/>
      <c r="D79" s="211"/>
      <c r="E79" s="211"/>
      <c r="F79" s="211"/>
      <c r="G79" s="211"/>
      <c r="H79" s="211"/>
      <c r="I79" s="211"/>
      <c r="J79" s="211"/>
      <c r="K79" s="211"/>
      <c r="L79" s="211"/>
      <c r="M79" s="211"/>
      <c r="N79" s="211"/>
    </row>
    <row r="80" spans="1:14" ht="12">
      <c r="A80" s="211"/>
      <c r="B80" s="211"/>
      <c r="C80" s="211"/>
      <c r="D80" s="211"/>
      <c r="E80" s="211"/>
      <c r="F80" s="211"/>
      <c r="G80" s="211"/>
      <c r="H80" s="211"/>
      <c r="I80" s="211"/>
      <c r="J80" s="211"/>
      <c r="K80" s="211"/>
      <c r="L80" s="211"/>
      <c r="M80" s="211"/>
      <c r="N80" s="211"/>
    </row>
    <row r="81" spans="1:14" ht="12">
      <c r="A81" s="211"/>
      <c r="B81" s="211"/>
      <c r="C81" s="211"/>
      <c r="D81" s="211"/>
      <c r="E81" s="211"/>
      <c r="F81" s="211"/>
      <c r="G81" s="211"/>
      <c r="H81" s="211"/>
      <c r="I81" s="211"/>
      <c r="J81" s="211"/>
      <c r="K81" s="211"/>
      <c r="L81" s="211"/>
      <c r="M81" s="211"/>
      <c r="N81" s="211"/>
    </row>
    <row r="82" spans="1:14" ht="12">
      <c r="A82" s="211"/>
      <c r="B82" s="211"/>
      <c r="C82" s="211"/>
      <c r="D82" s="211"/>
      <c r="E82" s="211"/>
      <c r="F82" s="211"/>
      <c r="G82" s="211"/>
      <c r="H82" s="211"/>
      <c r="I82" s="211"/>
      <c r="J82" s="211"/>
      <c r="K82" s="211"/>
      <c r="L82" s="211"/>
      <c r="M82" s="211"/>
      <c r="N82" s="211"/>
    </row>
    <row r="83" spans="1:14" ht="12">
      <c r="A83" s="211"/>
      <c r="B83" s="211"/>
      <c r="C83" s="211"/>
      <c r="D83" s="211"/>
      <c r="E83" s="211"/>
      <c r="F83" s="211"/>
      <c r="G83" s="211"/>
      <c r="H83" s="211"/>
      <c r="I83" s="211"/>
      <c r="J83" s="211"/>
      <c r="K83" s="211"/>
      <c r="L83" s="211"/>
      <c r="M83" s="211"/>
      <c r="N83" s="211"/>
    </row>
    <row r="84" spans="1:14" ht="12">
      <c r="A84" s="211"/>
      <c r="B84" s="211"/>
      <c r="C84" s="211"/>
      <c r="D84" s="211"/>
      <c r="E84" s="211"/>
      <c r="F84" s="211"/>
      <c r="G84" s="211"/>
      <c r="H84" s="211"/>
      <c r="I84" s="211"/>
      <c r="J84" s="211"/>
      <c r="K84" s="211"/>
      <c r="L84" s="211"/>
      <c r="M84" s="211"/>
      <c r="N84" s="211"/>
    </row>
    <row r="85" spans="1:14" ht="12">
      <c r="A85" s="211"/>
      <c r="B85" s="211"/>
      <c r="C85" s="211"/>
      <c r="D85" s="211"/>
      <c r="E85" s="211"/>
      <c r="F85" s="211"/>
      <c r="G85" s="211"/>
      <c r="H85" s="211"/>
      <c r="I85" s="211"/>
      <c r="J85" s="211"/>
      <c r="K85" s="211"/>
      <c r="L85" s="211"/>
      <c r="M85" s="211"/>
      <c r="N85" s="211"/>
    </row>
    <row r="86" spans="1:14" ht="12">
      <c r="A86" s="211"/>
      <c r="B86" s="211"/>
      <c r="C86" s="211"/>
      <c r="D86" s="211"/>
      <c r="E86" s="211"/>
      <c r="F86" s="211"/>
      <c r="G86" s="211"/>
      <c r="H86" s="211"/>
      <c r="I86" s="211"/>
      <c r="J86" s="211"/>
      <c r="K86" s="211"/>
      <c r="L86" s="211"/>
      <c r="M86" s="211"/>
      <c r="N86" s="211"/>
    </row>
    <row r="87" spans="1:14" ht="12">
      <c r="A87" s="211"/>
      <c r="B87" s="211"/>
      <c r="C87" s="211"/>
      <c r="D87" s="211"/>
      <c r="E87" s="211"/>
      <c r="F87" s="211"/>
      <c r="G87" s="211"/>
      <c r="H87" s="211"/>
      <c r="I87" s="211"/>
      <c r="J87" s="211"/>
      <c r="K87" s="211"/>
      <c r="L87" s="211"/>
      <c r="M87" s="211"/>
      <c r="N87" s="211"/>
    </row>
    <row r="88" spans="1:14" ht="12">
      <c r="A88" s="211"/>
      <c r="B88" s="211"/>
      <c r="C88" s="211"/>
      <c r="D88" s="211"/>
      <c r="E88" s="211"/>
      <c r="F88" s="211"/>
      <c r="G88" s="211"/>
      <c r="H88" s="211"/>
      <c r="I88" s="211"/>
      <c r="J88" s="211"/>
      <c r="K88" s="211"/>
      <c r="L88" s="211"/>
      <c r="M88" s="211"/>
      <c r="N88" s="211"/>
    </row>
    <row r="89" spans="1:14" ht="12">
      <c r="A89" s="211"/>
      <c r="B89" s="211"/>
      <c r="C89" s="211"/>
      <c r="D89" s="211"/>
      <c r="E89" s="211"/>
      <c r="F89" s="211"/>
      <c r="G89" s="211"/>
      <c r="H89" s="211"/>
      <c r="I89" s="211"/>
      <c r="J89" s="211"/>
      <c r="K89" s="211"/>
      <c r="L89" s="211"/>
      <c r="M89" s="211"/>
      <c r="N89" s="211"/>
    </row>
    <row r="90" spans="1:14" ht="12">
      <c r="A90" s="211"/>
      <c r="B90" s="211"/>
      <c r="C90" s="211"/>
      <c r="D90" s="211"/>
      <c r="E90" s="211"/>
      <c r="F90" s="211"/>
      <c r="G90" s="211"/>
      <c r="H90" s="211"/>
      <c r="I90" s="211"/>
      <c r="J90" s="211"/>
      <c r="K90" s="211"/>
      <c r="L90" s="211"/>
      <c r="M90" s="211"/>
      <c r="N90" s="211"/>
    </row>
    <row r="91" spans="1:14" ht="12">
      <c r="A91" s="211"/>
      <c r="B91" s="211"/>
      <c r="C91" s="211"/>
      <c r="D91" s="211"/>
      <c r="E91" s="211"/>
      <c r="F91" s="211"/>
      <c r="G91" s="211"/>
      <c r="H91" s="211"/>
      <c r="I91" s="211"/>
      <c r="J91" s="211"/>
      <c r="K91" s="211"/>
      <c r="L91" s="211"/>
      <c r="M91" s="211"/>
      <c r="N91" s="211"/>
    </row>
    <row r="92" spans="1:14" ht="12">
      <c r="A92" s="211"/>
      <c r="B92" s="211"/>
      <c r="C92" s="211"/>
      <c r="D92" s="211"/>
      <c r="E92" s="211"/>
      <c r="F92" s="211"/>
      <c r="G92" s="211"/>
      <c r="H92" s="211"/>
      <c r="I92" s="211"/>
      <c r="J92" s="211"/>
      <c r="K92" s="211"/>
      <c r="L92" s="211"/>
      <c r="M92" s="211"/>
      <c r="N92" s="211"/>
    </row>
    <row r="93" spans="1:14" ht="12">
      <c r="A93" s="211"/>
      <c r="B93" s="211"/>
      <c r="C93" s="211"/>
      <c r="D93" s="211"/>
      <c r="E93" s="211"/>
      <c r="F93" s="211"/>
      <c r="G93" s="211"/>
      <c r="H93" s="211"/>
      <c r="I93" s="211"/>
      <c r="J93" s="211"/>
      <c r="K93" s="211"/>
      <c r="L93" s="211"/>
      <c r="M93" s="211"/>
      <c r="N93" s="211"/>
    </row>
    <row r="94" spans="1:14" ht="12">
      <c r="A94" s="211"/>
      <c r="B94" s="211"/>
      <c r="C94" s="211"/>
      <c r="D94" s="211"/>
      <c r="E94" s="211"/>
      <c r="F94" s="211"/>
      <c r="G94" s="211"/>
      <c r="H94" s="211"/>
      <c r="I94" s="211"/>
      <c r="J94" s="211"/>
      <c r="K94" s="211"/>
      <c r="L94" s="211"/>
      <c r="M94" s="211"/>
      <c r="N94" s="211"/>
    </row>
    <row r="95" spans="1:14" ht="12">
      <c r="A95" s="211"/>
      <c r="B95" s="211"/>
      <c r="C95" s="211"/>
      <c r="D95" s="211"/>
      <c r="E95" s="211"/>
      <c r="F95" s="211"/>
      <c r="G95" s="211"/>
      <c r="H95" s="211"/>
      <c r="I95" s="211"/>
      <c r="J95" s="211"/>
      <c r="K95" s="211"/>
      <c r="L95" s="211"/>
      <c r="M95" s="211"/>
      <c r="N95" s="211"/>
    </row>
    <row r="96" spans="1:14" ht="12">
      <c r="A96" s="211"/>
      <c r="B96" s="211"/>
      <c r="C96" s="211"/>
      <c r="D96" s="211"/>
      <c r="E96" s="211"/>
      <c r="F96" s="211"/>
      <c r="G96" s="211"/>
      <c r="H96" s="211"/>
      <c r="I96" s="211"/>
      <c r="J96" s="211"/>
      <c r="K96" s="211"/>
      <c r="L96" s="211"/>
      <c r="M96" s="211"/>
      <c r="N96" s="211"/>
    </row>
    <row r="97" spans="1:14" ht="12">
      <c r="A97" s="211"/>
      <c r="B97" s="211"/>
      <c r="C97" s="211"/>
      <c r="D97" s="211"/>
      <c r="E97" s="211"/>
      <c r="F97" s="211"/>
      <c r="G97" s="211"/>
      <c r="H97" s="211"/>
      <c r="I97" s="211"/>
      <c r="J97" s="211"/>
      <c r="K97" s="211"/>
      <c r="L97" s="211"/>
      <c r="M97" s="211"/>
      <c r="N97" s="211"/>
    </row>
    <row r="98" spans="1:14" ht="12">
      <c r="A98" s="211"/>
      <c r="B98" s="211"/>
      <c r="C98" s="211"/>
      <c r="D98" s="211"/>
      <c r="E98" s="211"/>
      <c r="F98" s="211"/>
      <c r="G98" s="211"/>
      <c r="H98" s="211"/>
      <c r="I98" s="211"/>
      <c r="J98" s="211"/>
      <c r="K98" s="211"/>
      <c r="L98" s="211"/>
      <c r="M98" s="211"/>
      <c r="N98" s="211"/>
    </row>
    <row r="99" spans="1:14" ht="12">
      <c r="A99" s="211"/>
      <c r="B99" s="211"/>
      <c r="C99" s="211"/>
      <c r="D99" s="211"/>
      <c r="E99" s="211"/>
      <c r="F99" s="211"/>
      <c r="G99" s="211"/>
      <c r="H99" s="211"/>
      <c r="I99" s="211"/>
      <c r="J99" s="211"/>
      <c r="K99" s="211"/>
      <c r="L99" s="211"/>
      <c r="M99" s="211"/>
      <c r="N99" s="211"/>
    </row>
    <row r="100" spans="1:14" ht="12">
      <c r="A100" s="211"/>
      <c r="B100" s="211"/>
      <c r="C100" s="211"/>
      <c r="D100" s="211"/>
      <c r="E100" s="211"/>
      <c r="F100" s="211"/>
      <c r="G100" s="211"/>
      <c r="H100" s="211"/>
      <c r="I100" s="211"/>
      <c r="J100" s="211"/>
      <c r="K100" s="211"/>
      <c r="L100" s="211"/>
      <c r="M100" s="211"/>
      <c r="N100" s="211"/>
    </row>
    <row r="101" spans="1:14" ht="12">
      <c r="A101" s="211"/>
      <c r="B101" s="211"/>
      <c r="C101" s="211"/>
      <c r="D101" s="211"/>
      <c r="E101" s="211"/>
      <c r="F101" s="211"/>
      <c r="G101" s="211"/>
      <c r="H101" s="211"/>
      <c r="I101" s="211"/>
      <c r="J101" s="211"/>
      <c r="K101" s="211"/>
      <c r="L101" s="211"/>
      <c r="M101" s="211"/>
      <c r="N101" s="211"/>
    </row>
    <row r="102" spans="1:14" ht="12">
      <c r="A102" s="211"/>
      <c r="B102" s="211"/>
      <c r="C102" s="211"/>
      <c r="D102" s="211"/>
      <c r="E102" s="211"/>
      <c r="F102" s="211"/>
      <c r="G102" s="211"/>
      <c r="H102" s="211"/>
      <c r="I102" s="211"/>
      <c r="J102" s="211"/>
      <c r="K102" s="211"/>
      <c r="L102" s="211"/>
      <c r="M102" s="211"/>
      <c r="N102" s="211"/>
    </row>
    <row r="103" spans="1:14" ht="12">
      <c r="A103" s="211"/>
      <c r="B103" s="211"/>
      <c r="C103" s="211"/>
      <c r="D103" s="211"/>
      <c r="E103" s="211"/>
      <c r="F103" s="211"/>
      <c r="G103" s="211"/>
      <c r="H103" s="211"/>
      <c r="I103" s="211"/>
      <c r="J103" s="211"/>
      <c r="K103" s="211"/>
      <c r="L103" s="211"/>
      <c r="M103" s="211"/>
      <c r="N103" s="211"/>
    </row>
    <row r="104" spans="1:14" ht="12">
      <c r="A104" s="211"/>
      <c r="B104" s="211"/>
      <c r="C104" s="211"/>
      <c r="D104" s="211"/>
      <c r="E104" s="211"/>
      <c r="F104" s="211"/>
      <c r="G104" s="211"/>
      <c r="H104" s="211"/>
      <c r="I104" s="211"/>
      <c r="J104" s="211"/>
      <c r="K104" s="211"/>
      <c r="L104" s="211"/>
      <c r="M104" s="211"/>
      <c r="N104" s="211"/>
    </row>
    <row r="105" spans="1:14" ht="12">
      <c r="A105" s="211"/>
      <c r="B105" s="211"/>
      <c r="C105" s="211"/>
      <c r="D105" s="211"/>
      <c r="E105" s="211"/>
      <c r="F105" s="211"/>
      <c r="G105" s="211"/>
      <c r="H105" s="211"/>
      <c r="I105" s="211"/>
      <c r="J105" s="211"/>
      <c r="K105" s="211"/>
      <c r="L105" s="211"/>
      <c r="M105" s="211"/>
      <c r="N105" s="211"/>
    </row>
    <row r="106" spans="1:14" ht="12">
      <c r="A106" s="211"/>
      <c r="B106" s="211"/>
      <c r="C106" s="211"/>
      <c r="D106" s="211"/>
      <c r="E106" s="211"/>
      <c r="F106" s="211"/>
      <c r="G106" s="211"/>
      <c r="H106" s="211"/>
      <c r="I106" s="211"/>
      <c r="J106" s="211"/>
      <c r="K106" s="211"/>
      <c r="L106" s="211"/>
      <c r="M106" s="211"/>
      <c r="N106" s="211"/>
    </row>
    <row r="107" spans="1:14" ht="12">
      <c r="A107" s="211"/>
      <c r="B107" s="211"/>
      <c r="C107" s="211"/>
      <c r="D107" s="211"/>
      <c r="E107" s="211"/>
      <c r="F107" s="211"/>
      <c r="G107" s="211"/>
      <c r="H107" s="211"/>
      <c r="I107" s="211"/>
      <c r="J107" s="211"/>
      <c r="K107" s="211"/>
      <c r="L107" s="211"/>
      <c r="M107" s="211"/>
      <c r="N107" s="211"/>
    </row>
    <row r="108" spans="1:14" ht="12">
      <c r="A108" s="211"/>
      <c r="B108" s="211"/>
      <c r="C108" s="211"/>
      <c r="D108" s="211"/>
      <c r="E108" s="211"/>
      <c r="F108" s="211"/>
      <c r="G108" s="211"/>
      <c r="H108" s="211"/>
      <c r="I108" s="211"/>
      <c r="J108" s="211"/>
      <c r="K108" s="211"/>
      <c r="L108" s="211"/>
      <c r="M108" s="211"/>
      <c r="N108" s="211"/>
    </row>
    <row r="109" spans="1:14" ht="12">
      <c r="A109" s="211"/>
      <c r="B109" s="211"/>
      <c r="C109" s="211"/>
      <c r="D109" s="211"/>
      <c r="E109" s="211"/>
      <c r="F109" s="211"/>
      <c r="G109" s="211"/>
      <c r="H109" s="211"/>
      <c r="I109" s="211"/>
      <c r="J109" s="211"/>
      <c r="K109" s="211"/>
      <c r="L109" s="211"/>
      <c r="M109" s="211"/>
      <c r="N109" s="211"/>
    </row>
    <row r="110" spans="1:14" ht="12">
      <c r="A110" s="211"/>
      <c r="B110" s="211"/>
      <c r="C110" s="211"/>
      <c r="D110" s="211"/>
      <c r="E110" s="211"/>
      <c r="F110" s="211"/>
      <c r="G110" s="211"/>
      <c r="H110" s="211"/>
      <c r="I110" s="211"/>
      <c r="J110" s="211"/>
      <c r="K110" s="211"/>
      <c r="L110" s="211"/>
      <c r="M110" s="211"/>
      <c r="N110" s="211"/>
    </row>
    <row r="111" spans="1:14" ht="12">
      <c r="A111" s="211"/>
      <c r="B111" s="211"/>
      <c r="C111" s="211"/>
      <c r="D111" s="211"/>
      <c r="E111" s="211"/>
      <c r="F111" s="211"/>
      <c r="G111" s="211"/>
      <c r="H111" s="211"/>
      <c r="I111" s="211"/>
      <c r="J111" s="211"/>
      <c r="K111" s="211"/>
      <c r="L111" s="211"/>
      <c r="M111" s="211"/>
      <c r="N111" s="211"/>
    </row>
    <row r="112" spans="1:14" ht="12">
      <c r="A112" s="211"/>
      <c r="B112" s="211"/>
      <c r="C112" s="211"/>
      <c r="D112" s="211"/>
      <c r="E112" s="211"/>
      <c r="F112" s="211"/>
      <c r="G112" s="211"/>
      <c r="H112" s="211"/>
      <c r="I112" s="211"/>
      <c r="J112" s="211"/>
      <c r="K112" s="211"/>
      <c r="L112" s="211"/>
      <c r="M112" s="211"/>
      <c r="N112" s="211"/>
    </row>
    <row r="113" spans="1:14" ht="12">
      <c r="A113" s="211"/>
      <c r="B113" s="211"/>
      <c r="C113" s="211"/>
      <c r="D113" s="211"/>
      <c r="E113" s="211"/>
      <c r="F113" s="211"/>
      <c r="G113" s="211"/>
      <c r="H113" s="211"/>
      <c r="I113" s="211"/>
      <c r="J113" s="211"/>
      <c r="K113" s="211"/>
      <c r="L113" s="211"/>
      <c r="M113" s="211"/>
      <c r="N113" s="211"/>
    </row>
    <row r="114" spans="1:14" ht="12">
      <c r="A114" s="211"/>
      <c r="B114" s="211"/>
      <c r="C114" s="211"/>
      <c r="D114" s="211"/>
      <c r="E114" s="211"/>
      <c r="F114" s="211"/>
      <c r="G114" s="211"/>
      <c r="H114" s="211"/>
      <c r="I114" s="211"/>
      <c r="J114" s="211"/>
      <c r="K114" s="211"/>
      <c r="L114" s="211"/>
      <c r="M114" s="211"/>
      <c r="N114" s="211"/>
    </row>
    <row r="115" spans="1:14" ht="12">
      <c r="A115" s="211"/>
      <c r="B115" s="211"/>
      <c r="C115" s="211"/>
      <c r="D115" s="211"/>
      <c r="E115" s="211"/>
      <c r="F115" s="211"/>
      <c r="G115" s="211"/>
      <c r="H115" s="211"/>
      <c r="I115" s="211"/>
      <c r="J115" s="211"/>
      <c r="K115" s="211"/>
      <c r="L115" s="211"/>
      <c r="M115" s="211"/>
      <c r="N115" s="211"/>
    </row>
    <row r="116" spans="1:14" ht="12">
      <c r="A116" s="211"/>
      <c r="B116" s="211"/>
      <c r="C116" s="211"/>
      <c r="D116" s="211"/>
      <c r="E116" s="211"/>
      <c r="F116" s="211"/>
      <c r="G116" s="211"/>
      <c r="H116" s="211"/>
      <c r="I116" s="211"/>
      <c r="J116" s="211"/>
      <c r="K116" s="211"/>
      <c r="L116" s="211"/>
      <c r="M116" s="211"/>
      <c r="N116" s="211"/>
    </row>
    <row r="117" spans="1:14" ht="12">
      <c r="A117" s="211"/>
      <c r="B117" s="211"/>
      <c r="C117" s="211"/>
      <c r="D117" s="211"/>
      <c r="E117" s="211"/>
      <c r="F117" s="211"/>
      <c r="G117" s="211"/>
      <c r="H117" s="211"/>
      <c r="I117" s="211"/>
      <c r="J117" s="211"/>
      <c r="K117" s="211"/>
      <c r="L117" s="211"/>
      <c r="M117" s="211"/>
      <c r="N117" s="211"/>
    </row>
    <row r="118" spans="1:14" ht="12">
      <c r="A118" s="211"/>
      <c r="B118" s="211"/>
      <c r="C118" s="211"/>
      <c r="D118" s="211"/>
      <c r="E118" s="211"/>
      <c r="F118" s="211"/>
      <c r="G118" s="211"/>
      <c r="H118" s="211"/>
      <c r="I118" s="211"/>
      <c r="J118" s="211"/>
      <c r="K118" s="211"/>
      <c r="L118" s="211"/>
      <c r="M118" s="211"/>
      <c r="N118" s="211"/>
    </row>
    <row r="119" spans="1:14" ht="12">
      <c r="A119" s="211"/>
      <c r="B119" s="211"/>
      <c r="C119" s="211"/>
      <c r="D119" s="211"/>
      <c r="E119" s="211"/>
      <c r="F119" s="211"/>
      <c r="G119" s="211"/>
      <c r="H119" s="211"/>
      <c r="I119" s="211"/>
      <c r="J119" s="211"/>
      <c r="K119" s="211"/>
      <c r="L119" s="211"/>
      <c r="M119" s="211"/>
      <c r="N119" s="211"/>
    </row>
    <row r="120" spans="1:14" ht="12">
      <c r="A120" s="211"/>
      <c r="B120" s="211"/>
      <c r="C120" s="211"/>
      <c r="D120" s="211"/>
      <c r="E120" s="211"/>
      <c r="F120" s="211"/>
      <c r="G120" s="211"/>
      <c r="H120" s="211"/>
      <c r="I120" s="211"/>
      <c r="J120" s="211"/>
      <c r="K120" s="211"/>
      <c r="L120" s="211"/>
      <c r="M120" s="211"/>
      <c r="N120" s="211"/>
    </row>
    <row r="121" spans="1:14" ht="12">
      <c r="A121" s="211"/>
      <c r="B121" s="211"/>
      <c r="C121" s="211"/>
      <c r="D121" s="211"/>
      <c r="E121" s="211"/>
      <c r="F121" s="211"/>
      <c r="G121" s="211"/>
      <c r="H121" s="211"/>
      <c r="I121" s="211"/>
      <c r="J121" s="211"/>
      <c r="K121" s="211"/>
      <c r="L121" s="211"/>
      <c r="M121" s="211"/>
      <c r="N121" s="211"/>
    </row>
    <row r="122" spans="1:14" ht="12">
      <c r="A122" s="211"/>
      <c r="B122" s="211"/>
      <c r="C122" s="211"/>
      <c r="D122" s="211"/>
      <c r="E122" s="211"/>
      <c r="F122" s="211"/>
      <c r="G122" s="211"/>
      <c r="H122" s="211"/>
      <c r="I122" s="211"/>
      <c r="J122" s="211"/>
      <c r="K122" s="211"/>
      <c r="L122" s="211"/>
      <c r="M122" s="211"/>
      <c r="N122" s="211"/>
    </row>
  </sheetData>
  <mergeCells count="3">
    <mergeCell ref="B3:B4"/>
    <mergeCell ref="D3:E3"/>
    <mergeCell ref="F3:M3"/>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B1:BS74"/>
  <sheetViews>
    <sheetView workbookViewId="0" topLeftCell="A1">
      <selection activeCell="A1" sqref="A1"/>
    </sheetView>
  </sheetViews>
  <sheetFormatPr defaultColWidth="9.00390625" defaultRowHeight="13.5"/>
  <cols>
    <col min="1" max="1" width="2.625" style="212" customWidth="1"/>
    <col min="2" max="2" width="10.625" style="212" customWidth="1"/>
    <col min="3" max="3" width="9.625" style="214" customWidth="1"/>
    <col min="4" max="4" width="12.375" style="215" customWidth="1"/>
    <col min="5" max="5" width="9.625" style="212" customWidth="1"/>
    <col min="6" max="6" width="13.00390625" style="212" customWidth="1"/>
    <col min="7" max="7" width="9.625" style="212" customWidth="1"/>
    <col min="8" max="8" width="11.50390625" style="215" customWidth="1"/>
    <col min="9" max="9" width="9.625" style="212" customWidth="1"/>
    <col min="10" max="10" width="10.00390625" style="212" customWidth="1"/>
    <col min="11" max="15" width="9.625" style="212" customWidth="1"/>
    <col min="16" max="16" width="10.875" style="215" customWidth="1"/>
    <col min="17" max="17" width="9.625" style="212" customWidth="1"/>
    <col min="18" max="18" width="12.25390625" style="212" customWidth="1"/>
    <col min="19" max="24" width="9.625" style="212" customWidth="1"/>
    <col min="25" max="16384" width="9.00390625" style="212" customWidth="1"/>
  </cols>
  <sheetData>
    <row r="1" ht="14.25">
      <c r="B1" s="213" t="s">
        <v>1529</v>
      </c>
    </row>
    <row r="2" spans="23:24" ht="12.75" thickBot="1">
      <c r="W2" s="214"/>
      <c r="X2" s="216" t="s">
        <v>1506</v>
      </c>
    </row>
    <row r="3" spans="2:24" ht="14.25" customHeight="1" thickTop="1">
      <c r="B3" s="1262" t="s">
        <v>1507</v>
      </c>
      <c r="C3" s="1246" t="s">
        <v>1508</v>
      </c>
      <c r="D3" s="1247"/>
      <c r="E3" s="1248" t="s">
        <v>1509</v>
      </c>
      <c r="F3" s="1249"/>
      <c r="G3" s="1250" t="s">
        <v>1510</v>
      </c>
      <c r="H3" s="1251"/>
      <c r="I3" s="1251"/>
      <c r="J3" s="1251"/>
      <c r="K3" s="1251"/>
      <c r="L3" s="1251"/>
      <c r="M3" s="1251"/>
      <c r="N3" s="1252"/>
      <c r="O3" s="1253" t="s">
        <v>1511</v>
      </c>
      <c r="P3" s="1254"/>
      <c r="Q3" s="1254"/>
      <c r="R3" s="1254"/>
      <c r="S3" s="1254"/>
      <c r="T3" s="1254"/>
      <c r="U3" s="1254"/>
      <c r="V3" s="1254"/>
      <c r="W3" s="1254"/>
      <c r="X3" s="1255"/>
    </row>
    <row r="4" spans="2:24" ht="13.5">
      <c r="B4" s="1263"/>
      <c r="C4" s="1256" t="s">
        <v>1512</v>
      </c>
      <c r="D4" s="1236" t="s">
        <v>1513</v>
      </c>
      <c r="E4" s="1239" t="s">
        <v>1514</v>
      </c>
      <c r="F4" s="1241" t="s">
        <v>1515</v>
      </c>
      <c r="G4" s="1242" t="s">
        <v>1516</v>
      </c>
      <c r="H4" s="1243"/>
      <c r="I4" s="1244" t="s">
        <v>1517</v>
      </c>
      <c r="J4" s="1234"/>
      <c r="K4" s="1244" t="s">
        <v>1518</v>
      </c>
      <c r="L4" s="1234"/>
      <c r="M4" s="1244" t="s">
        <v>1519</v>
      </c>
      <c r="N4" s="1234"/>
      <c r="O4" s="1235" t="s">
        <v>1520</v>
      </c>
      <c r="P4" s="1232"/>
      <c r="Q4" s="1244" t="s">
        <v>1521</v>
      </c>
      <c r="R4" s="1222"/>
      <c r="S4" s="1223"/>
      <c r="T4" s="1224"/>
      <c r="U4" s="1229" t="s">
        <v>1522</v>
      </c>
      <c r="V4" s="1230"/>
      <c r="W4" s="1233" t="s">
        <v>1523</v>
      </c>
      <c r="X4" s="1225"/>
    </row>
    <row r="5" spans="2:24" ht="21" customHeight="1">
      <c r="B5" s="1215" t="s">
        <v>1481</v>
      </c>
      <c r="C5" s="1257"/>
      <c r="D5" s="1237"/>
      <c r="E5" s="1240"/>
      <c r="F5" s="1240"/>
      <c r="G5" s="1256" t="s">
        <v>1482</v>
      </c>
      <c r="H5" s="1236" t="s">
        <v>1524</v>
      </c>
      <c r="I5" s="1256" t="s">
        <v>1482</v>
      </c>
      <c r="J5" s="1256" t="s">
        <v>1524</v>
      </c>
      <c r="K5" s="1256" t="s">
        <v>1482</v>
      </c>
      <c r="L5" s="1256" t="s">
        <v>1524</v>
      </c>
      <c r="M5" s="1256" t="s">
        <v>1482</v>
      </c>
      <c r="N5" s="1256" t="s">
        <v>1524</v>
      </c>
      <c r="O5" s="1256" t="s">
        <v>1482</v>
      </c>
      <c r="P5" s="1236" t="s">
        <v>1524</v>
      </c>
      <c r="Q5" s="1228" t="s">
        <v>1482</v>
      </c>
      <c r="R5" s="1228" t="s">
        <v>1524</v>
      </c>
      <c r="S5" s="1219" t="s">
        <v>1525</v>
      </c>
      <c r="T5" s="1220"/>
      <c r="U5" s="1231"/>
      <c r="V5" s="1221"/>
      <c r="W5" s="1226"/>
      <c r="X5" s="1227"/>
    </row>
    <row r="6" spans="2:24" ht="14.25" customHeight="1">
      <c r="B6" s="1216"/>
      <c r="C6" s="1245"/>
      <c r="D6" s="1238"/>
      <c r="E6" s="1240"/>
      <c r="F6" s="1240"/>
      <c r="G6" s="1245"/>
      <c r="H6" s="1238"/>
      <c r="I6" s="1245"/>
      <c r="J6" s="1245"/>
      <c r="K6" s="1245"/>
      <c r="L6" s="1245"/>
      <c r="M6" s="1245"/>
      <c r="N6" s="1245"/>
      <c r="O6" s="1245"/>
      <c r="P6" s="1238"/>
      <c r="Q6" s="1245"/>
      <c r="R6" s="1245"/>
      <c r="S6" s="217" t="s">
        <v>1482</v>
      </c>
      <c r="T6" s="217" t="s">
        <v>1526</v>
      </c>
      <c r="U6" s="218" t="s">
        <v>1482</v>
      </c>
      <c r="V6" s="218" t="s">
        <v>1505</v>
      </c>
      <c r="W6" s="217" t="s">
        <v>1482</v>
      </c>
      <c r="X6" s="217" t="s">
        <v>1526</v>
      </c>
    </row>
    <row r="7" spans="2:31" ht="14.25" customHeight="1">
      <c r="B7" s="219" t="s">
        <v>1527</v>
      </c>
      <c r="C7" s="220">
        <v>105432</v>
      </c>
      <c r="D7" s="221">
        <v>12968977</v>
      </c>
      <c r="E7" s="220">
        <v>98397</v>
      </c>
      <c r="F7" s="220">
        <v>10136500</v>
      </c>
      <c r="G7" s="220">
        <v>41027</v>
      </c>
      <c r="H7" s="221">
        <v>1396689</v>
      </c>
      <c r="I7" s="220">
        <v>29491</v>
      </c>
      <c r="J7" s="220">
        <v>937203</v>
      </c>
      <c r="K7" s="220">
        <v>12873</v>
      </c>
      <c r="L7" s="220">
        <v>404128</v>
      </c>
      <c r="M7" s="220">
        <v>2305</v>
      </c>
      <c r="N7" s="220">
        <v>55358</v>
      </c>
      <c r="O7" s="221">
        <v>93606</v>
      </c>
      <c r="P7" s="221">
        <v>1435788</v>
      </c>
      <c r="Q7" s="220">
        <v>92144</v>
      </c>
      <c r="R7" s="220">
        <v>1145937</v>
      </c>
      <c r="S7" s="222" t="s">
        <v>1528</v>
      </c>
      <c r="T7" s="222" t="s">
        <v>1528</v>
      </c>
      <c r="U7" s="220">
        <v>2680</v>
      </c>
      <c r="V7" s="220">
        <v>112905</v>
      </c>
      <c r="W7" s="220">
        <v>12273</v>
      </c>
      <c r="X7" s="220">
        <v>176946</v>
      </c>
      <c r="Y7" s="223"/>
      <c r="Z7" s="223"/>
      <c r="AA7" s="223"/>
      <c r="AB7" s="223"/>
      <c r="AC7" s="223"/>
      <c r="AD7" s="223"/>
      <c r="AE7" s="223"/>
    </row>
    <row r="8" spans="2:31" ht="14.25" customHeight="1">
      <c r="B8" s="224">
        <v>52</v>
      </c>
      <c r="C8" s="225">
        <v>104441</v>
      </c>
      <c r="D8" s="226">
        <v>12971668</v>
      </c>
      <c r="E8" s="225">
        <v>97505</v>
      </c>
      <c r="F8" s="225">
        <v>10168341</v>
      </c>
      <c r="G8" s="225">
        <v>40450</v>
      </c>
      <c r="H8" s="226">
        <v>1396782</v>
      </c>
      <c r="I8" s="225">
        <v>30108</v>
      </c>
      <c r="J8" s="225">
        <v>975213</v>
      </c>
      <c r="K8" s="225">
        <v>11634</v>
      </c>
      <c r="L8" s="225">
        <v>371619</v>
      </c>
      <c r="M8" s="225">
        <v>1968</v>
      </c>
      <c r="N8" s="225">
        <v>49950</v>
      </c>
      <c r="O8" s="226">
        <v>92455</v>
      </c>
      <c r="P8" s="226">
        <v>1406545</v>
      </c>
      <c r="Q8" s="225">
        <v>91128</v>
      </c>
      <c r="R8" s="225">
        <v>1126188</v>
      </c>
      <c r="S8" s="227" t="s">
        <v>1528</v>
      </c>
      <c r="T8" s="227" t="s">
        <v>1528</v>
      </c>
      <c r="U8" s="225">
        <v>2557</v>
      </c>
      <c r="V8" s="225">
        <v>114596</v>
      </c>
      <c r="W8" s="225">
        <v>11831</v>
      </c>
      <c r="X8" s="225">
        <v>165761</v>
      </c>
      <c r="Y8" s="223"/>
      <c r="Z8" s="223"/>
      <c r="AA8" s="223"/>
      <c r="AB8" s="223"/>
      <c r="AC8" s="223"/>
      <c r="AD8" s="223"/>
      <c r="AE8" s="223"/>
    </row>
    <row r="9" spans="2:31" ht="14.25" customHeight="1">
      <c r="B9" s="224">
        <v>53</v>
      </c>
      <c r="C9" s="228">
        <v>103376</v>
      </c>
      <c r="D9" s="226">
        <v>13013882</v>
      </c>
      <c r="E9" s="228">
        <v>96451</v>
      </c>
      <c r="F9" s="228">
        <v>10235985</v>
      </c>
      <c r="G9" s="228">
        <v>39374</v>
      </c>
      <c r="H9" s="226">
        <v>1374966</v>
      </c>
      <c r="I9" s="228">
        <v>29938</v>
      </c>
      <c r="J9" s="228">
        <v>982777</v>
      </c>
      <c r="K9" s="228">
        <v>10442</v>
      </c>
      <c r="L9" s="228">
        <v>342898</v>
      </c>
      <c r="M9" s="228">
        <v>1874</v>
      </c>
      <c r="N9" s="228">
        <v>49291</v>
      </c>
      <c r="O9" s="226">
        <v>91634</v>
      </c>
      <c r="P9" s="226">
        <v>1402931</v>
      </c>
      <c r="Q9" s="228">
        <v>90226</v>
      </c>
      <c r="R9" s="228">
        <v>1121824</v>
      </c>
      <c r="S9" s="227" t="s">
        <v>1528</v>
      </c>
      <c r="T9" s="227" t="s">
        <v>1528</v>
      </c>
      <c r="U9" s="228">
        <v>2695</v>
      </c>
      <c r="V9" s="228">
        <v>121161</v>
      </c>
      <c r="W9" s="228">
        <v>11845</v>
      </c>
      <c r="X9" s="228">
        <v>159946</v>
      </c>
      <c r="Y9" s="223"/>
      <c r="Z9" s="223"/>
      <c r="AA9" s="223"/>
      <c r="AB9" s="223"/>
      <c r="AC9" s="223"/>
      <c r="AD9" s="223"/>
      <c r="AE9" s="223"/>
    </row>
    <row r="10" spans="2:31" ht="14.25" customHeight="1">
      <c r="B10" s="229">
        <v>54</v>
      </c>
      <c r="C10" s="228">
        <v>102355</v>
      </c>
      <c r="D10" s="226">
        <v>13006747</v>
      </c>
      <c r="E10" s="228">
        <v>95399</v>
      </c>
      <c r="F10" s="228">
        <v>10254786</v>
      </c>
      <c r="G10" s="228">
        <v>38432</v>
      </c>
      <c r="H10" s="226">
        <v>1355409</v>
      </c>
      <c r="I10" s="228">
        <v>29782</v>
      </c>
      <c r="J10" s="228">
        <v>991764</v>
      </c>
      <c r="K10" s="228">
        <v>9427</v>
      </c>
      <c r="L10" s="228">
        <v>318862</v>
      </c>
      <c r="M10" s="228">
        <v>1724</v>
      </c>
      <c r="N10" s="228">
        <v>44783</v>
      </c>
      <c r="O10" s="226">
        <v>90571</v>
      </c>
      <c r="P10" s="226">
        <v>1396552</v>
      </c>
      <c r="Q10" s="228">
        <v>89061</v>
      </c>
      <c r="R10" s="228">
        <v>1098006</v>
      </c>
      <c r="S10" s="227" t="s">
        <v>1528</v>
      </c>
      <c r="T10" s="227" t="s">
        <v>1528</v>
      </c>
      <c r="U10" s="228">
        <v>2766</v>
      </c>
      <c r="V10" s="228">
        <v>134266</v>
      </c>
      <c r="W10" s="228">
        <v>12543</v>
      </c>
      <c r="X10" s="228">
        <v>164280</v>
      </c>
      <c r="Y10" s="223"/>
      <c r="Z10" s="223"/>
      <c r="AA10" s="223"/>
      <c r="AB10" s="223"/>
      <c r="AC10" s="223"/>
      <c r="AD10" s="223"/>
      <c r="AE10" s="223"/>
    </row>
    <row r="11" spans="2:24" ht="12.75" customHeight="1">
      <c r="B11" s="230">
        <v>55</v>
      </c>
      <c r="C11" s="231">
        <v>100597</v>
      </c>
      <c r="D11" s="232">
        <v>12984532</v>
      </c>
      <c r="E11" s="231">
        <v>93551</v>
      </c>
      <c r="F11" s="231">
        <v>10248372</v>
      </c>
      <c r="G11" s="231">
        <v>37414</v>
      </c>
      <c r="H11" s="232">
        <v>1351038</v>
      </c>
      <c r="I11" s="231">
        <v>29661</v>
      </c>
      <c r="J11" s="231">
        <v>1008822</v>
      </c>
      <c r="K11" s="231">
        <v>8299</v>
      </c>
      <c r="L11" s="231">
        <v>298033</v>
      </c>
      <c r="M11" s="231">
        <v>1717</v>
      </c>
      <c r="N11" s="231">
        <v>44183</v>
      </c>
      <c r="O11" s="232">
        <v>89074</v>
      </c>
      <c r="P11" s="232">
        <v>1385122</v>
      </c>
      <c r="Q11" s="231">
        <v>87905</v>
      </c>
      <c r="R11" s="231">
        <v>1116713</v>
      </c>
      <c r="S11" s="231">
        <v>2079</v>
      </c>
      <c r="T11" s="231">
        <v>57583</v>
      </c>
      <c r="U11" s="231">
        <v>2326</v>
      </c>
      <c r="V11" s="231">
        <v>130515</v>
      </c>
      <c r="W11" s="231">
        <v>10099</v>
      </c>
      <c r="X11" s="231">
        <v>137894</v>
      </c>
    </row>
    <row r="12" spans="2:24" s="233" customFormat="1" ht="8.25" customHeight="1">
      <c r="B12" s="134"/>
      <c r="C12" s="234"/>
      <c r="D12" s="235"/>
      <c r="E12" s="236"/>
      <c r="F12" s="236"/>
      <c r="G12" s="236"/>
      <c r="H12" s="235"/>
      <c r="I12" s="236"/>
      <c r="J12" s="236"/>
      <c r="K12" s="236"/>
      <c r="L12" s="236"/>
      <c r="M12" s="236"/>
      <c r="N12" s="236"/>
      <c r="O12" s="236"/>
      <c r="P12" s="235"/>
      <c r="Q12" s="236"/>
      <c r="R12" s="236"/>
      <c r="S12" s="236"/>
      <c r="T12" s="236"/>
      <c r="U12" s="236"/>
      <c r="V12" s="236"/>
      <c r="W12" s="236"/>
      <c r="X12" s="236"/>
    </row>
    <row r="13" spans="2:71" s="237" customFormat="1" ht="15" customHeight="1">
      <c r="B13" s="238">
        <v>57</v>
      </c>
      <c r="C13" s="239">
        <f aca="true" t="shared" si="0" ref="C13:X13">SUM(C15:C16)</f>
        <v>96641</v>
      </c>
      <c r="D13" s="239">
        <f t="shared" si="0"/>
        <v>12924756</v>
      </c>
      <c r="E13" s="239">
        <f t="shared" si="0"/>
        <v>89622</v>
      </c>
      <c r="F13" s="239">
        <f t="shared" si="0"/>
        <v>10237416</v>
      </c>
      <c r="G13" s="239">
        <f t="shared" si="0"/>
        <v>34511</v>
      </c>
      <c r="H13" s="239">
        <f t="shared" si="0"/>
        <v>1287227</v>
      </c>
      <c r="I13" s="239">
        <f t="shared" si="0"/>
        <v>27721</v>
      </c>
      <c r="J13" s="239">
        <f t="shared" si="0"/>
        <v>971263</v>
      </c>
      <c r="K13" s="239">
        <f t="shared" si="0"/>
        <v>7050</v>
      </c>
      <c r="L13" s="239">
        <f t="shared" si="0"/>
        <v>276926</v>
      </c>
      <c r="M13" s="239">
        <f t="shared" si="0"/>
        <v>1472</v>
      </c>
      <c r="N13" s="239">
        <f t="shared" si="0"/>
        <v>39038</v>
      </c>
      <c r="O13" s="239">
        <f t="shared" si="0"/>
        <v>84636</v>
      </c>
      <c r="P13" s="239">
        <f t="shared" si="0"/>
        <v>1400113</v>
      </c>
      <c r="Q13" s="239">
        <f t="shared" si="0"/>
        <v>83285</v>
      </c>
      <c r="R13" s="239">
        <f t="shared" si="0"/>
        <v>1098773</v>
      </c>
      <c r="S13" s="239">
        <f t="shared" si="0"/>
        <v>2594</v>
      </c>
      <c r="T13" s="239">
        <f t="shared" si="0"/>
        <v>77644</v>
      </c>
      <c r="U13" s="239">
        <f t="shared" si="0"/>
        <v>1971</v>
      </c>
      <c r="V13" s="239">
        <f t="shared" si="0"/>
        <v>128981</v>
      </c>
      <c r="W13" s="239">
        <f t="shared" si="0"/>
        <v>12388</v>
      </c>
      <c r="X13" s="239">
        <f t="shared" si="0"/>
        <v>172359</v>
      </c>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c r="BD13" s="240"/>
      <c r="BE13" s="240"/>
      <c r="BF13" s="240"/>
      <c r="BG13" s="240"/>
      <c r="BH13" s="240"/>
      <c r="BI13" s="240"/>
      <c r="BJ13" s="240"/>
      <c r="BK13" s="240"/>
      <c r="BL13" s="240"/>
      <c r="BM13" s="240"/>
      <c r="BN13" s="240"/>
      <c r="BO13" s="240"/>
      <c r="BP13" s="240"/>
      <c r="BQ13" s="240"/>
      <c r="BR13" s="240"/>
      <c r="BS13" s="240"/>
    </row>
    <row r="14" spans="2:71" ht="8.25" customHeight="1">
      <c r="B14" s="241"/>
      <c r="C14" s="242"/>
      <c r="D14" s="242"/>
      <c r="E14" s="242"/>
      <c r="F14" s="242"/>
      <c r="G14" s="242"/>
      <c r="H14" s="242"/>
      <c r="I14" s="242"/>
      <c r="J14" s="242"/>
      <c r="K14" s="242"/>
      <c r="L14" s="242"/>
      <c r="M14" s="242"/>
      <c r="N14" s="242"/>
      <c r="O14" s="242"/>
      <c r="P14" s="242"/>
      <c r="Q14" s="242"/>
      <c r="R14" s="242"/>
      <c r="S14" s="242"/>
      <c r="T14" s="242"/>
      <c r="U14" s="242"/>
      <c r="V14" s="242"/>
      <c r="W14" s="242"/>
      <c r="X14" s="242"/>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c r="BR14" s="243"/>
      <c r="BS14" s="243"/>
    </row>
    <row r="15" spans="2:71" s="244" customFormat="1" ht="15" customHeight="1">
      <c r="B15" s="245" t="s">
        <v>1446</v>
      </c>
      <c r="C15" s="239">
        <f aca="true" t="shared" si="1" ref="C15:X15">SUM(C23:C37)</f>
        <v>50743</v>
      </c>
      <c r="D15" s="239">
        <f t="shared" si="1"/>
        <v>6435881</v>
      </c>
      <c r="E15" s="239">
        <f t="shared" si="1"/>
        <v>46192</v>
      </c>
      <c r="F15" s="239">
        <f t="shared" si="1"/>
        <v>4808929</v>
      </c>
      <c r="G15" s="239">
        <f t="shared" si="1"/>
        <v>21913</v>
      </c>
      <c r="H15" s="239">
        <f t="shared" si="1"/>
        <v>835742</v>
      </c>
      <c r="I15" s="239">
        <f t="shared" si="1"/>
        <v>17724</v>
      </c>
      <c r="J15" s="239">
        <f t="shared" si="1"/>
        <v>644701</v>
      </c>
      <c r="K15" s="239">
        <f t="shared" si="1"/>
        <v>4474</v>
      </c>
      <c r="L15" s="239">
        <f t="shared" si="1"/>
        <v>168447</v>
      </c>
      <c r="M15" s="239">
        <f t="shared" si="1"/>
        <v>903</v>
      </c>
      <c r="N15" s="239">
        <f t="shared" si="1"/>
        <v>22594</v>
      </c>
      <c r="O15" s="239">
        <f t="shared" si="1"/>
        <v>43825</v>
      </c>
      <c r="P15" s="239">
        <f t="shared" si="1"/>
        <v>791210</v>
      </c>
      <c r="Q15" s="239">
        <f t="shared" si="1"/>
        <v>43037</v>
      </c>
      <c r="R15" s="239">
        <f t="shared" si="1"/>
        <v>642828</v>
      </c>
      <c r="S15" s="239">
        <f t="shared" si="1"/>
        <v>1033</v>
      </c>
      <c r="T15" s="239">
        <f t="shared" si="1"/>
        <v>35200</v>
      </c>
      <c r="U15" s="239">
        <f t="shared" si="1"/>
        <v>753</v>
      </c>
      <c r="V15" s="239">
        <f t="shared" si="1"/>
        <v>43876</v>
      </c>
      <c r="W15" s="239">
        <f t="shared" si="1"/>
        <v>7014</v>
      </c>
      <c r="X15" s="239">
        <f t="shared" si="1"/>
        <v>104506</v>
      </c>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row>
    <row r="16" spans="2:71" s="244" customFormat="1" ht="15" customHeight="1">
      <c r="B16" s="247" t="s">
        <v>1501</v>
      </c>
      <c r="C16" s="239">
        <f aca="true" t="shared" si="2" ref="C16:X16">SUM(C39:C72)</f>
        <v>45898</v>
      </c>
      <c r="D16" s="239">
        <f t="shared" si="2"/>
        <v>6488875</v>
      </c>
      <c r="E16" s="239">
        <f t="shared" si="2"/>
        <v>43430</v>
      </c>
      <c r="F16" s="239">
        <f t="shared" si="2"/>
        <v>5428487</v>
      </c>
      <c r="G16" s="239">
        <f t="shared" si="2"/>
        <v>12598</v>
      </c>
      <c r="H16" s="239">
        <f t="shared" si="2"/>
        <v>451485</v>
      </c>
      <c r="I16" s="239">
        <f t="shared" si="2"/>
        <v>9997</v>
      </c>
      <c r="J16" s="239">
        <f t="shared" si="2"/>
        <v>326562</v>
      </c>
      <c r="K16" s="239">
        <f t="shared" si="2"/>
        <v>2576</v>
      </c>
      <c r="L16" s="239">
        <f t="shared" si="2"/>
        <v>108479</v>
      </c>
      <c r="M16" s="239">
        <f t="shared" si="2"/>
        <v>569</v>
      </c>
      <c r="N16" s="239">
        <f t="shared" si="2"/>
        <v>16444</v>
      </c>
      <c r="O16" s="239">
        <f t="shared" si="2"/>
        <v>40811</v>
      </c>
      <c r="P16" s="239">
        <f t="shared" si="2"/>
        <v>608903</v>
      </c>
      <c r="Q16" s="239">
        <f t="shared" si="2"/>
        <v>40248</v>
      </c>
      <c r="R16" s="239">
        <f t="shared" si="2"/>
        <v>455945</v>
      </c>
      <c r="S16" s="239">
        <f t="shared" si="2"/>
        <v>1561</v>
      </c>
      <c r="T16" s="239">
        <f t="shared" si="2"/>
        <v>42444</v>
      </c>
      <c r="U16" s="239">
        <f t="shared" si="2"/>
        <v>1218</v>
      </c>
      <c r="V16" s="239">
        <f t="shared" si="2"/>
        <v>85105</v>
      </c>
      <c r="W16" s="239">
        <f t="shared" si="2"/>
        <v>5374</v>
      </c>
      <c r="X16" s="239">
        <f t="shared" si="2"/>
        <v>67853</v>
      </c>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c r="BS16" s="246"/>
    </row>
    <row r="17" spans="2:71" ht="8.25" customHeight="1">
      <c r="B17" s="241"/>
      <c r="C17" s="242"/>
      <c r="D17" s="242"/>
      <c r="E17" s="242"/>
      <c r="F17" s="242"/>
      <c r="G17" s="242"/>
      <c r="H17" s="242"/>
      <c r="I17" s="242"/>
      <c r="J17" s="242"/>
      <c r="K17" s="242"/>
      <c r="L17" s="242"/>
      <c r="M17" s="242"/>
      <c r="N17" s="242"/>
      <c r="O17" s="242"/>
      <c r="P17" s="242"/>
      <c r="Q17" s="242"/>
      <c r="R17" s="242"/>
      <c r="S17" s="242"/>
      <c r="T17" s="242"/>
      <c r="U17" s="242"/>
      <c r="V17" s="242"/>
      <c r="W17" s="242"/>
      <c r="X17" s="242"/>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row>
    <row r="18" spans="2:71" s="248" customFormat="1" ht="15" customHeight="1">
      <c r="B18" s="249" t="s">
        <v>1374</v>
      </c>
      <c r="C18" s="239">
        <f aca="true" t="shared" si="3" ref="C18:X18">+C23+C29+C30+C31+C34+C35+C36+C39+C40+C41+C42+C43+C44+C45</f>
        <v>40855</v>
      </c>
      <c r="D18" s="239">
        <f t="shared" si="3"/>
        <v>4114408</v>
      </c>
      <c r="E18" s="239">
        <f t="shared" si="3"/>
        <v>37198</v>
      </c>
      <c r="F18" s="239">
        <f t="shared" si="3"/>
        <v>2608399</v>
      </c>
      <c r="G18" s="239">
        <f t="shared" si="3"/>
        <v>22693</v>
      </c>
      <c r="H18" s="239">
        <f t="shared" si="3"/>
        <v>887525</v>
      </c>
      <c r="I18" s="239">
        <f t="shared" si="3"/>
        <v>18425</v>
      </c>
      <c r="J18" s="239">
        <f t="shared" si="3"/>
        <v>686096</v>
      </c>
      <c r="K18" s="239">
        <f t="shared" si="3"/>
        <v>4727</v>
      </c>
      <c r="L18" s="239">
        <f t="shared" si="3"/>
        <v>178784</v>
      </c>
      <c r="M18" s="239">
        <f t="shared" si="3"/>
        <v>883</v>
      </c>
      <c r="N18" s="239">
        <f t="shared" si="3"/>
        <v>22645</v>
      </c>
      <c r="O18" s="239">
        <f t="shared" si="3"/>
        <v>34571</v>
      </c>
      <c r="P18" s="239">
        <f t="shared" si="3"/>
        <v>618484</v>
      </c>
      <c r="Q18" s="239">
        <f t="shared" si="3"/>
        <v>33822</v>
      </c>
      <c r="R18" s="239">
        <f t="shared" si="3"/>
        <v>484957</v>
      </c>
      <c r="S18" s="239">
        <f t="shared" si="3"/>
        <v>1110</v>
      </c>
      <c r="T18" s="239">
        <f t="shared" si="3"/>
        <v>39524</v>
      </c>
      <c r="U18" s="239">
        <f t="shared" si="3"/>
        <v>652</v>
      </c>
      <c r="V18" s="239">
        <f t="shared" si="3"/>
        <v>38996</v>
      </c>
      <c r="W18" s="239">
        <f t="shared" si="3"/>
        <v>6450</v>
      </c>
      <c r="X18" s="239">
        <f t="shared" si="3"/>
        <v>94531</v>
      </c>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row>
    <row r="19" spans="2:71" s="248" customFormat="1" ht="15" customHeight="1">
      <c r="B19" s="249" t="s">
        <v>1376</v>
      </c>
      <c r="C19" s="239">
        <f aca="true" t="shared" si="4" ref="C19:X19">+C28+C47+C48+C49+C50+C51+C52+C53</f>
        <v>10736</v>
      </c>
      <c r="D19" s="239">
        <f t="shared" si="4"/>
        <v>1724721</v>
      </c>
      <c r="E19" s="239">
        <f t="shared" si="4"/>
        <v>10322</v>
      </c>
      <c r="F19" s="239">
        <f t="shared" si="4"/>
        <v>1552316</v>
      </c>
      <c r="G19" s="239">
        <f t="shared" si="4"/>
        <v>525</v>
      </c>
      <c r="H19" s="239">
        <f t="shared" si="4"/>
        <v>28582</v>
      </c>
      <c r="I19" s="239">
        <f t="shared" si="4"/>
        <v>133</v>
      </c>
      <c r="J19" s="239">
        <f t="shared" si="4"/>
        <v>3312</v>
      </c>
      <c r="K19" s="239">
        <f t="shared" si="4"/>
        <v>349</v>
      </c>
      <c r="L19" s="239">
        <f t="shared" si="4"/>
        <v>23790</v>
      </c>
      <c r="M19" s="239">
        <f t="shared" si="4"/>
        <v>45</v>
      </c>
      <c r="N19" s="239">
        <f t="shared" si="4"/>
        <v>1480</v>
      </c>
      <c r="O19" s="239">
        <f t="shared" si="4"/>
        <v>9777</v>
      </c>
      <c r="P19" s="239">
        <f t="shared" si="4"/>
        <v>143823</v>
      </c>
      <c r="Q19" s="239">
        <f t="shared" si="4"/>
        <v>9710</v>
      </c>
      <c r="R19" s="239">
        <f t="shared" si="4"/>
        <v>112645</v>
      </c>
      <c r="S19" s="239">
        <f t="shared" si="4"/>
        <v>355</v>
      </c>
      <c r="T19" s="239">
        <f t="shared" si="4"/>
        <v>7623</v>
      </c>
      <c r="U19" s="239">
        <f t="shared" si="4"/>
        <v>333</v>
      </c>
      <c r="V19" s="239">
        <f t="shared" si="4"/>
        <v>20428</v>
      </c>
      <c r="W19" s="239">
        <f t="shared" si="4"/>
        <v>836</v>
      </c>
      <c r="X19" s="239">
        <f t="shared" si="4"/>
        <v>10750</v>
      </c>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250"/>
      <c r="BQ19" s="250"/>
      <c r="BR19" s="250"/>
      <c r="BS19" s="250"/>
    </row>
    <row r="20" spans="2:71" s="248" customFormat="1" ht="15" customHeight="1">
      <c r="B20" s="249" t="s">
        <v>1378</v>
      </c>
      <c r="C20" s="239">
        <f aca="true" t="shared" si="5" ref="C20:X20">+C24+C33+C37+C55+C56+C57+C58+C59</f>
        <v>21027</v>
      </c>
      <c r="D20" s="239">
        <f t="shared" si="5"/>
        <v>2756130</v>
      </c>
      <c r="E20" s="239">
        <f t="shared" si="5"/>
        <v>19541</v>
      </c>
      <c r="F20" s="239">
        <f t="shared" si="5"/>
        <v>2208852</v>
      </c>
      <c r="G20" s="239">
        <f t="shared" si="5"/>
        <v>6246</v>
      </c>
      <c r="H20" s="239">
        <f t="shared" si="5"/>
        <v>245049</v>
      </c>
      <c r="I20" s="239">
        <f t="shared" si="5"/>
        <v>4293</v>
      </c>
      <c r="J20" s="239">
        <f t="shared" si="5"/>
        <v>166831</v>
      </c>
      <c r="K20" s="239">
        <f t="shared" si="5"/>
        <v>1815</v>
      </c>
      <c r="L20" s="239">
        <f t="shared" si="5"/>
        <v>64339</v>
      </c>
      <c r="M20" s="239">
        <f t="shared" si="5"/>
        <v>414</v>
      </c>
      <c r="N20" s="239">
        <f t="shared" si="5"/>
        <v>13879</v>
      </c>
      <c r="O20" s="239">
        <f t="shared" si="5"/>
        <v>19405</v>
      </c>
      <c r="P20" s="239">
        <f t="shared" si="5"/>
        <v>302229</v>
      </c>
      <c r="Q20" s="239">
        <f t="shared" si="5"/>
        <v>19258</v>
      </c>
      <c r="R20" s="239">
        <f t="shared" si="5"/>
        <v>227319</v>
      </c>
      <c r="S20" s="239">
        <f t="shared" si="5"/>
        <v>958</v>
      </c>
      <c r="T20" s="239">
        <f t="shared" si="5"/>
        <v>24723</v>
      </c>
      <c r="U20" s="239">
        <f t="shared" si="5"/>
        <v>738</v>
      </c>
      <c r="V20" s="239">
        <f t="shared" si="5"/>
        <v>38917</v>
      </c>
      <c r="W20" s="239">
        <f t="shared" si="5"/>
        <v>2555</v>
      </c>
      <c r="X20" s="239">
        <f t="shared" si="5"/>
        <v>35993</v>
      </c>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row>
    <row r="21" spans="2:71" s="248" customFormat="1" ht="15" customHeight="1">
      <c r="B21" s="249" t="s">
        <v>1380</v>
      </c>
      <c r="C21" s="239">
        <f aca="true" t="shared" si="6" ref="C21:X21">+C25+C26+C61+C62+C63+C64+C65+C66+C67+C68+C69+C70+C71+C72</f>
        <v>24023</v>
      </c>
      <c r="D21" s="239">
        <f t="shared" si="6"/>
        <v>4329497</v>
      </c>
      <c r="E21" s="239">
        <f t="shared" si="6"/>
        <v>22561</v>
      </c>
      <c r="F21" s="239">
        <f t="shared" si="6"/>
        <v>3867849</v>
      </c>
      <c r="G21" s="239">
        <f t="shared" si="6"/>
        <v>5047</v>
      </c>
      <c r="H21" s="239">
        <f t="shared" si="6"/>
        <v>126071</v>
      </c>
      <c r="I21" s="239">
        <f t="shared" si="6"/>
        <v>4870</v>
      </c>
      <c r="J21" s="239">
        <f t="shared" si="6"/>
        <v>115024</v>
      </c>
      <c r="K21" s="239">
        <f t="shared" si="6"/>
        <v>159</v>
      </c>
      <c r="L21" s="239">
        <f t="shared" si="6"/>
        <v>10013</v>
      </c>
      <c r="M21" s="239">
        <f t="shared" si="6"/>
        <v>130</v>
      </c>
      <c r="N21" s="239">
        <f t="shared" si="6"/>
        <v>1034</v>
      </c>
      <c r="O21" s="239">
        <f t="shared" si="6"/>
        <v>20883</v>
      </c>
      <c r="P21" s="239">
        <f t="shared" si="6"/>
        <v>335577</v>
      </c>
      <c r="Q21" s="239">
        <f t="shared" si="6"/>
        <v>20495</v>
      </c>
      <c r="R21" s="239">
        <f t="shared" si="6"/>
        <v>273852</v>
      </c>
      <c r="S21" s="239">
        <f t="shared" si="6"/>
        <v>171</v>
      </c>
      <c r="T21" s="239">
        <f t="shared" si="6"/>
        <v>5774</v>
      </c>
      <c r="U21" s="239">
        <f t="shared" si="6"/>
        <v>248</v>
      </c>
      <c r="V21" s="239">
        <f t="shared" si="6"/>
        <v>30640</v>
      </c>
      <c r="W21" s="239">
        <f t="shared" si="6"/>
        <v>2547</v>
      </c>
      <c r="X21" s="239">
        <f t="shared" si="6"/>
        <v>31085</v>
      </c>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row>
    <row r="22" spans="2:71" ht="8.25" customHeight="1">
      <c r="B22" s="134"/>
      <c r="C22" s="251"/>
      <c r="D22" s="226"/>
      <c r="E22" s="252"/>
      <c r="F22" s="252"/>
      <c r="G22" s="252"/>
      <c r="H22" s="253"/>
      <c r="I22" s="252"/>
      <c r="J22" s="252"/>
      <c r="K22" s="253"/>
      <c r="L22" s="253"/>
      <c r="M22" s="253"/>
      <c r="N22" s="252"/>
      <c r="O22" s="252"/>
      <c r="P22" s="253"/>
      <c r="Q22" s="252"/>
      <c r="R22" s="252"/>
      <c r="S22" s="252"/>
      <c r="T22" s="252"/>
      <c r="U22" s="252"/>
      <c r="V22" s="252"/>
      <c r="W22" s="252"/>
      <c r="X22" s="252"/>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row>
    <row r="23" spans="2:71" ht="12">
      <c r="B23" s="134" t="s">
        <v>1383</v>
      </c>
      <c r="C23" s="252">
        <v>8223</v>
      </c>
      <c r="D23" s="226">
        <v>721940</v>
      </c>
      <c r="E23" s="254">
        <v>7534</v>
      </c>
      <c r="F23" s="254">
        <v>502478</v>
      </c>
      <c r="G23" s="254">
        <v>3495</v>
      </c>
      <c r="H23" s="226">
        <v>102203</v>
      </c>
      <c r="I23" s="254">
        <v>2913</v>
      </c>
      <c r="J23" s="255">
        <v>83498</v>
      </c>
      <c r="K23" s="255">
        <v>552</v>
      </c>
      <c r="L23" s="255">
        <v>13697</v>
      </c>
      <c r="M23" s="255">
        <v>230</v>
      </c>
      <c r="N23" s="254">
        <v>5008</v>
      </c>
      <c r="O23" s="254">
        <v>7247</v>
      </c>
      <c r="P23" s="226">
        <v>117259</v>
      </c>
      <c r="Q23" s="254">
        <v>7037</v>
      </c>
      <c r="R23" s="254">
        <v>88694</v>
      </c>
      <c r="S23" s="254">
        <v>132</v>
      </c>
      <c r="T23" s="254">
        <v>6315</v>
      </c>
      <c r="U23" s="254">
        <v>82</v>
      </c>
      <c r="V23" s="254">
        <v>4987</v>
      </c>
      <c r="W23" s="254">
        <v>1754</v>
      </c>
      <c r="X23" s="254">
        <v>23578</v>
      </c>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row>
    <row r="24" spans="2:24" ht="12">
      <c r="B24" s="134" t="s">
        <v>1384</v>
      </c>
      <c r="C24" s="252">
        <v>3839</v>
      </c>
      <c r="D24" s="226">
        <v>512119</v>
      </c>
      <c r="E24" s="254">
        <v>3364</v>
      </c>
      <c r="F24" s="254">
        <v>434453</v>
      </c>
      <c r="G24" s="254">
        <v>385</v>
      </c>
      <c r="H24" s="226">
        <v>12536</v>
      </c>
      <c r="I24" s="254">
        <v>324</v>
      </c>
      <c r="J24" s="254">
        <v>10451</v>
      </c>
      <c r="K24" s="255">
        <v>34</v>
      </c>
      <c r="L24" s="255">
        <v>919</v>
      </c>
      <c r="M24" s="255">
        <v>31</v>
      </c>
      <c r="N24" s="254">
        <v>1166</v>
      </c>
      <c r="O24" s="254">
        <v>3661</v>
      </c>
      <c r="P24" s="226">
        <v>65130</v>
      </c>
      <c r="Q24" s="254">
        <v>3644</v>
      </c>
      <c r="R24" s="254">
        <v>51960</v>
      </c>
      <c r="S24" s="254">
        <v>62</v>
      </c>
      <c r="T24" s="254">
        <v>1232</v>
      </c>
      <c r="U24" s="254">
        <v>58</v>
      </c>
      <c r="V24" s="254">
        <v>2559</v>
      </c>
      <c r="W24" s="254">
        <v>639</v>
      </c>
      <c r="X24" s="254">
        <v>10611</v>
      </c>
    </row>
    <row r="25" spans="2:24" ht="12">
      <c r="B25" s="134" t="s">
        <v>1386</v>
      </c>
      <c r="C25" s="252">
        <v>3530</v>
      </c>
      <c r="D25" s="226">
        <v>699766</v>
      </c>
      <c r="E25" s="254">
        <v>3348</v>
      </c>
      <c r="F25" s="254">
        <v>642214</v>
      </c>
      <c r="G25" s="254">
        <v>746</v>
      </c>
      <c r="H25" s="226">
        <v>11532</v>
      </c>
      <c r="I25" s="254">
        <v>701</v>
      </c>
      <c r="J25" s="254">
        <v>10743</v>
      </c>
      <c r="K25" s="256">
        <v>6</v>
      </c>
      <c r="L25" s="256">
        <v>241</v>
      </c>
      <c r="M25" s="255">
        <v>101</v>
      </c>
      <c r="N25" s="254">
        <v>548</v>
      </c>
      <c r="O25" s="254">
        <v>3247</v>
      </c>
      <c r="P25" s="226">
        <v>46020</v>
      </c>
      <c r="Q25" s="254">
        <v>3197</v>
      </c>
      <c r="R25" s="254">
        <v>43745</v>
      </c>
      <c r="S25" s="254">
        <v>4</v>
      </c>
      <c r="T25" s="254">
        <v>52</v>
      </c>
      <c r="U25" s="254">
        <v>1</v>
      </c>
      <c r="V25" s="256">
        <v>37</v>
      </c>
      <c r="W25" s="254">
        <v>261</v>
      </c>
      <c r="X25" s="254">
        <v>2238</v>
      </c>
    </row>
    <row r="26" spans="2:24" ht="12">
      <c r="B26" s="134" t="s">
        <v>1388</v>
      </c>
      <c r="C26" s="252">
        <v>4702</v>
      </c>
      <c r="D26" s="226">
        <v>873001</v>
      </c>
      <c r="E26" s="254">
        <v>4267</v>
      </c>
      <c r="F26" s="254">
        <v>747890</v>
      </c>
      <c r="G26" s="254">
        <v>724</v>
      </c>
      <c r="H26" s="226">
        <v>25228</v>
      </c>
      <c r="I26" s="254">
        <v>722</v>
      </c>
      <c r="J26" s="254">
        <v>25178</v>
      </c>
      <c r="K26" s="256">
        <v>2</v>
      </c>
      <c r="L26" s="256">
        <v>25</v>
      </c>
      <c r="M26" s="255">
        <v>1</v>
      </c>
      <c r="N26" s="254">
        <v>25</v>
      </c>
      <c r="O26" s="254">
        <v>3947</v>
      </c>
      <c r="P26" s="226">
        <v>99883</v>
      </c>
      <c r="Q26" s="254">
        <v>3878</v>
      </c>
      <c r="R26" s="254">
        <v>88246</v>
      </c>
      <c r="S26" s="254">
        <v>14</v>
      </c>
      <c r="T26" s="254">
        <v>418</v>
      </c>
      <c r="U26" s="254">
        <v>20</v>
      </c>
      <c r="V26" s="254">
        <v>1316</v>
      </c>
      <c r="W26" s="254">
        <v>502</v>
      </c>
      <c r="X26" s="254">
        <v>10321</v>
      </c>
    </row>
    <row r="27" spans="2:24" ht="12">
      <c r="B27" s="134"/>
      <c r="C27" s="252"/>
      <c r="D27" s="255"/>
      <c r="E27" s="254"/>
      <c r="F27" s="254"/>
      <c r="G27" s="254"/>
      <c r="H27" s="255"/>
      <c r="I27" s="254"/>
      <c r="J27" s="254"/>
      <c r="K27" s="256"/>
      <c r="L27" s="255"/>
      <c r="M27" s="255"/>
      <c r="N27" s="254"/>
      <c r="O27" s="254"/>
      <c r="P27" s="255"/>
      <c r="Q27" s="254"/>
      <c r="R27" s="254"/>
      <c r="S27" s="254"/>
      <c r="T27" s="254"/>
      <c r="U27" s="254"/>
      <c r="V27" s="254"/>
      <c r="W27" s="254"/>
      <c r="X27" s="254"/>
    </row>
    <row r="28" spans="2:24" ht="12">
      <c r="B28" s="134" t="s">
        <v>1390</v>
      </c>
      <c r="C28" s="252">
        <v>2634</v>
      </c>
      <c r="D28" s="226">
        <v>526784</v>
      </c>
      <c r="E28" s="254">
        <v>2582</v>
      </c>
      <c r="F28" s="254">
        <v>487166</v>
      </c>
      <c r="G28" s="254">
        <v>66</v>
      </c>
      <c r="H28" s="226">
        <v>4975</v>
      </c>
      <c r="I28" s="254">
        <v>10</v>
      </c>
      <c r="J28" s="254">
        <v>673</v>
      </c>
      <c r="K28" s="256">
        <v>44</v>
      </c>
      <c r="L28" s="255">
        <v>3645</v>
      </c>
      <c r="M28" s="255">
        <v>12</v>
      </c>
      <c r="N28" s="257">
        <v>657</v>
      </c>
      <c r="O28" s="254">
        <v>2297</v>
      </c>
      <c r="P28" s="226">
        <v>34643</v>
      </c>
      <c r="Q28" s="254">
        <v>2285</v>
      </c>
      <c r="R28" s="254">
        <v>28228</v>
      </c>
      <c r="S28" s="254">
        <v>52</v>
      </c>
      <c r="T28" s="254">
        <v>1318</v>
      </c>
      <c r="U28" s="254">
        <v>60</v>
      </c>
      <c r="V28" s="254">
        <v>4354</v>
      </c>
      <c r="W28" s="254">
        <v>156</v>
      </c>
      <c r="X28" s="254">
        <v>2061</v>
      </c>
    </row>
    <row r="29" spans="2:24" ht="12">
      <c r="B29" s="134" t="s">
        <v>1392</v>
      </c>
      <c r="C29" s="252">
        <v>3608</v>
      </c>
      <c r="D29" s="226">
        <v>341870</v>
      </c>
      <c r="E29" s="254">
        <v>3283</v>
      </c>
      <c r="F29" s="254">
        <v>222480</v>
      </c>
      <c r="G29" s="254">
        <v>2860</v>
      </c>
      <c r="H29" s="226">
        <v>92162</v>
      </c>
      <c r="I29" s="254">
        <v>2848</v>
      </c>
      <c r="J29" s="254">
        <v>90432</v>
      </c>
      <c r="K29" s="256">
        <v>6</v>
      </c>
      <c r="L29" s="256">
        <v>220</v>
      </c>
      <c r="M29" s="255">
        <v>64</v>
      </c>
      <c r="N29" s="254">
        <v>1510</v>
      </c>
      <c r="O29" s="254">
        <v>2729</v>
      </c>
      <c r="P29" s="226">
        <v>27228</v>
      </c>
      <c r="Q29" s="254">
        <v>2633</v>
      </c>
      <c r="R29" s="254">
        <v>20285</v>
      </c>
      <c r="S29" s="254">
        <v>36</v>
      </c>
      <c r="T29" s="254">
        <v>899</v>
      </c>
      <c r="U29" s="254">
        <v>33</v>
      </c>
      <c r="V29" s="254">
        <v>1627</v>
      </c>
      <c r="W29" s="254">
        <v>385</v>
      </c>
      <c r="X29" s="254">
        <v>5316</v>
      </c>
    </row>
    <row r="30" spans="2:24" ht="12">
      <c r="B30" s="134" t="s">
        <v>1394</v>
      </c>
      <c r="C30" s="252">
        <v>2857</v>
      </c>
      <c r="D30" s="226">
        <v>291790</v>
      </c>
      <c r="E30" s="254">
        <v>2695</v>
      </c>
      <c r="F30" s="254">
        <v>160383</v>
      </c>
      <c r="G30" s="254">
        <v>1780</v>
      </c>
      <c r="H30" s="226">
        <v>75000</v>
      </c>
      <c r="I30" s="254">
        <v>1426</v>
      </c>
      <c r="J30" s="254">
        <v>57322</v>
      </c>
      <c r="K30" s="256">
        <v>437</v>
      </c>
      <c r="L30" s="255">
        <v>15432</v>
      </c>
      <c r="M30" s="255">
        <v>81</v>
      </c>
      <c r="N30" s="254">
        <v>2246</v>
      </c>
      <c r="O30" s="254">
        <v>2667</v>
      </c>
      <c r="P30" s="226">
        <v>56407</v>
      </c>
      <c r="Q30" s="254">
        <v>2623</v>
      </c>
      <c r="R30" s="254">
        <v>32211</v>
      </c>
      <c r="S30" s="254">
        <v>222</v>
      </c>
      <c r="T30" s="254">
        <v>4772</v>
      </c>
      <c r="U30" s="254">
        <v>210</v>
      </c>
      <c r="V30" s="254">
        <v>12156</v>
      </c>
      <c r="W30" s="254">
        <v>780</v>
      </c>
      <c r="X30" s="254">
        <v>12040</v>
      </c>
    </row>
    <row r="31" spans="2:24" ht="12">
      <c r="B31" s="134" t="s">
        <v>1395</v>
      </c>
      <c r="C31" s="252">
        <v>4321</v>
      </c>
      <c r="D31" s="226">
        <v>462929</v>
      </c>
      <c r="E31" s="254">
        <v>4150</v>
      </c>
      <c r="F31" s="254">
        <v>299683</v>
      </c>
      <c r="G31" s="254">
        <v>2629</v>
      </c>
      <c r="H31" s="226">
        <v>93773</v>
      </c>
      <c r="I31" s="254">
        <v>1274</v>
      </c>
      <c r="J31" s="254">
        <v>28616</v>
      </c>
      <c r="K31" s="256">
        <v>1707</v>
      </c>
      <c r="L31" s="255">
        <v>63203</v>
      </c>
      <c r="M31" s="255">
        <v>87</v>
      </c>
      <c r="N31" s="254">
        <v>1954</v>
      </c>
      <c r="O31" s="254">
        <v>3751</v>
      </c>
      <c r="P31" s="226">
        <v>69473</v>
      </c>
      <c r="Q31" s="254">
        <v>3675</v>
      </c>
      <c r="R31" s="254">
        <v>56895</v>
      </c>
      <c r="S31" s="254">
        <v>129</v>
      </c>
      <c r="T31" s="254">
        <v>6110</v>
      </c>
      <c r="U31" s="254">
        <v>55</v>
      </c>
      <c r="V31" s="254">
        <v>2057</v>
      </c>
      <c r="W31" s="254">
        <v>687</v>
      </c>
      <c r="X31" s="254">
        <v>10521</v>
      </c>
    </row>
    <row r="32" spans="2:24" ht="12">
      <c r="B32" s="134"/>
      <c r="C32" s="252"/>
      <c r="D32" s="255"/>
      <c r="E32" s="254"/>
      <c r="F32" s="254"/>
      <c r="G32" s="254"/>
      <c r="H32" s="255"/>
      <c r="I32" s="254"/>
      <c r="J32" s="254"/>
      <c r="K32" s="256"/>
      <c r="L32" s="255"/>
      <c r="M32" s="255"/>
      <c r="N32" s="254"/>
      <c r="O32" s="254"/>
      <c r="P32" s="255"/>
      <c r="Q32" s="254"/>
      <c r="R32" s="254"/>
      <c r="S32" s="254"/>
      <c r="T32" s="254"/>
      <c r="U32" s="254"/>
      <c r="V32" s="254"/>
      <c r="W32" s="254"/>
      <c r="X32" s="254"/>
    </row>
    <row r="33" spans="2:24" ht="12">
      <c r="B33" s="134" t="s">
        <v>1398</v>
      </c>
      <c r="C33" s="252">
        <v>2762</v>
      </c>
      <c r="D33" s="226">
        <v>349431</v>
      </c>
      <c r="E33" s="254">
        <v>2645</v>
      </c>
      <c r="F33" s="254">
        <v>302652</v>
      </c>
      <c r="G33" s="254">
        <v>636</v>
      </c>
      <c r="H33" s="226">
        <v>21752</v>
      </c>
      <c r="I33" s="254">
        <v>236</v>
      </c>
      <c r="J33" s="254">
        <v>6743</v>
      </c>
      <c r="K33" s="256">
        <v>352</v>
      </c>
      <c r="L33" s="255">
        <v>13110</v>
      </c>
      <c r="M33" s="255">
        <v>64</v>
      </c>
      <c r="N33" s="254">
        <v>1899</v>
      </c>
      <c r="O33" s="254">
        <v>2503</v>
      </c>
      <c r="P33" s="226">
        <v>25027</v>
      </c>
      <c r="Q33" s="254">
        <v>2485</v>
      </c>
      <c r="R33" s="254">
        <v>20435</v>
      </c>
      <c r="S33" s="254">
        <v>36</v>
      </c>
      <c r="T33" s="254">
        <v>710</v>
      </c>
      <c r="U33" s="254">
        <v>31</v>
      </c>
      <c r="V33" s="254">
        <v>2321</v>
      </c>
      <c r="W33" s="254">
        <v>247</v>
      </c>
      <c r="X33" s="254">
        <v>2271</v>
      </c>
    </row>
    <row r="34" spans="2:24" ht="12">
      <c r="B34" s="134" t="s">
        <v>1400</v>
      </c>
      <c r="C34" s="252">
        <v>3915</v>
      </c>
      <c r="D34" s="226">
        <v>405552</v>
      </c>
      <c r="E34" s="254">
        <v>3189</v>
      </c>
      <c r="F34" s="254">
        <v>214252</v>
      </c>
      <c r="G34" s="254">
        <v>3159</v>
      </c>
      <c r="H34" s="226">
        <v>150265</v>
      </c>
      <c r="I34" s="254">
        <v>3062</v>
      </c>
      <c r="J34" s="254">
        <v>144837</v>
      </c>
      <c r="K34" s="256">
        <v>139</v>
      </c>
      <c r="L34" s="255">
        <v>5138</v>
      </c>
      <c r="M34" s="255">
        <v>19</v>
      </c>
      <c r="N34" s="254">
        <v>290</v>
      </c>
      <c r="O34" s="254">
        <v>3003</v>
      </c>
      <c r="P34" s="226">
        <v>41035</v>
      </c>
      <c r="Q34" s="254">
        <v>2938</v>
      </c>
      <c r="R34" s="254">
        <v>35072</v>
      </c>
      <c r="S34" s="254">
        <v>179</v>
      </c>
      <c r="T34" s="254">
        <v>7091</v>
      </c>
      <c r="U34" s="254">
        <v>44</v>
      </c>
      <c r="V34" s="254">
        <v>2139</v>
      </c>
      <c r="W34" s="254">
        <v>293</v>
      </c>
      <c r="X34" s="254">
        <v>3824</v>
      </c>
    </row>
    <row r="35" spans="2:24" ht="12">
      <c r="B35" s="134" t="s">
        <v>1402</v>
      </c>
      <c r="C35" s="252">
        <v>3752</v>
      </c>
      <c r="D35" s="226">
        <v>363600</v>
      </c>
      <c r="E35" s="254">
        <v>2946</v>
      </c>
      <c r="F35" s="254">
        <v>168410</v>
      </c>
      <c r="G35" s="254">
        <v>2555</v>
      </c>
      <c r="H35" s="226">
        <v>123323</v>
      </c>
      <c r="I35" s="254">
        <v>2474</v>
      </c>
      <c r="J35" s="254">
        <v>119304</v>
      </c>
      <c r="K35" s="256">
        <v>120</v>
      </c>
      <c r="L35" s="255">
        <v>2688</v>
      </c>
      <c r="M35" s="255">
        <v>59</v>
      </c>
      <c r="N35" s="254">
        <v>1331</v>
      </c>
      <c r="O35" s="254">
        <v>2760</v>
      </c>
      <c r="P35" s="226">
        <v>71867</v>
      </c>
      <c r="Q35" s="254">
        <v>2699</v>
      </c>
      <c r="R35" s="254">
        <v>62912</v>
      </c>
      <c r="S35" s="254">
        <v>57</v>
      </c>
      <c r="T35" s="254">
        <v>2088</v>
      </c>
      <c r="U35" s="254">
        <v>27</v>
      </c>
      <c r="V35" s="254">
        <v>1362</v>
      </c>
      <c r="W35" s="254">
        <v>436</v>
      </c>
      <c r="X35" s="254">
        <v>7593</v>
      </c>
    </row>
    <row r="36" spans="2:24" ht="12">
      <c r="B36" s="134" t="s">
        <v>1404</v>
      </c>
      <c r="C36" s="252">
        <v>3566</v>
      </c>
      <c r="D36" s="226">
        <v>533122</v>
      </c>
      <c r="E36" s="254">
        <v>3473</v>
      </c>
      <c r="F36" s="254">
        <v>392968</v>
      </c>
      <c r="G36" s="254">
        <v>1008</v>
      </c>
      <c r="H36" s="226">
        <v>48900</v>
      </c>
      <c r="I36" s="254">
        <v>35</v>
      </c>
      <c r="J36" s="254">
        <v>1228</v>
      </c>
      <c r="K36" s="256">
        <v>915</v>
      </c>
      <c r="L36" s="255">
        <v>44466</v>
      </c>
      <c r="M36" s="255">
        <v>84</v>
      </c>
      <c r="N36" s="254">
        <v>3206</v>
      </c>
      <c r="O36" s="254">
        <v>3395</v>
      </c>
      <c r="P36" s="226">
        <v>91254</v>
      </c>
      <c r="Q36" s="254">
        <v>3365</v>
      </c>
      <c r="R36" s="254">
        <v>80495</v>
      </c>
      <c r="S36" s="254">
        <v>46</v>
      </c>
      <c r="T36" s="254">
        <v>2534</v>
      </c>
      <c r="U36" s="254">
        <v>31</v>
      </c>
      <c r="V36" s="254">
        <v>3364</v>
      </c>
      <c r="W36" s="254">
        <v>410</v>
      </c>
      <c r="X36" s="254">
        <v>7395</v>
      </c>
    </row>
    <row r="37" spans="2:24" ht="12">
      <c r="B37" s="134" t="s">
        <v>1406</v>
      </c>
      <c r="C37" s="252">
        <v>3034</v>
      </c>
      <c r="D37" s="226">
        <v>353977</v>
      </c>
      <c r="E37" s="254">
        <v>2716</v>
      </c>
      <c r="F37" s="254">
        <v>233900</v>
      </c>
      <c r="G37" s="254">
        <v>1870</v>
      </c>
      <c r="H37" s="226">
        <v>74093</v>
      </c>
      <c r="I37" s="254">
        <v>1699</v>
      </c>
      <c r="J37" s="254">
        <v>65676</v>
      </c>
      <c r="K37" s="256">
        <v>160</v>
      </c>
      <c r="L37" s="255">
        <v>5663</v>
      </c>
      <c r="M37" s="255">
        <v>70</v>
      </c>
      <c r="N37" s="254">
        <v>2754</v>
      </c>
      <c r="O37" s="254">
        <v>2618</v>
      </c>
      <c r="P37" s="226">
        <v>45984</v>
      </c>
      <c r="Q37" s="254">
        <v>2578</v>
      </c>
      <c r="R37" s="254">
        <v>33650</v>
      </c>
      <c r="S37" s="254">
        <v>64</v>
      </c>
      <c r="T37" s="254">
        <v>1661</v>
      </c>
      <c r="U37" s="254">
        <v>101</v>
      </c>
      <c r="V37" s="254">
        <v>5597</v>
      </c>
      <c r="W37" s="254">
        <v>464</v>
      </c>
      <c r="X37" s="254">
        <v>6737</v>
      </c>
    </row>
    <row r="38" spans="2:24" ht="12">
      <c r="B38" s="134"/>
      <c r="C38" s="252"/>
      <c r="D38" s="255"/>
      <c r="E38" s="254"/>
      <c r="F38" s="254"/>
      <c r="G38" s="254"/>
      <c r="H38" s="255"/>
      <c r="I38" s="254"/>
      <c r="J38" s="254"/>
      <c r="K38" s="256"/>
      <c r="L38" s="255"/>
      <c r="M38" s="255"/>
      <c r="N38" s="254"/>
      <c r="O38" s="254"/>
      <c r="P38" s="255"/>
      <c r="Q38" s="254"/>
      <c r="R38" s="254"/>
      <c r="S38" s="254"/>
      <c r="T38" s="254"/>
      <c r="U38" s="254"/>
      <c r="V38" s="254"/>
      <c r="W38" s="254"/>
      <c r="X38" s="254"/>
    </row>
    <row r="39" spans="2:24" ht="12">
      <c r="B39" s="134" t="s">
        <v>1408</v>
      </c>
      <c r="C39" s="252">
        <v>1313</v>
      </c>
      <c r="D39" s="226">
        <v>108668</v>
      </c>
      <c r="E39" s="254">
        <v>1154</v>
      </c>
      <c r="F39" s="254">
        <v>63281</v>
      </c>
      <c r="G39" s="254">
        <v>824</v>
      </c>
      <c r="H39" s="226">
        <v>28018</v>
      </c>
      <c r="I39" s="254">
        <v>572</v>
      </c>
      <c r="J39" s="254">
        <v>16177</v>
      </c>
      <c r="K39" s="256">
        <v>251</v>
      </c>
      <c r="L39" s="255">
        <v>10593</v>
      </c>
      <c r="M39" s="255">
        <v>44</v>
      </c>
      <c r="N39" s="254">
        <v>1248</v>
      </c>
      <c r="O39" s="254">
        <v>1018</v>
      </c>
      <c r="P39" s="226">
        <v>17369</v>
      </c>
      <c r="Q39" s="254">
        <v>987</v>
      </c>
      <c r="R39" s="254">
        <v>9988</v>
      </c>
      <c r="S39" s="254">
        <v>57</v>
      </c>
      <c r="T39" s="254">
        <v>1746</v>
      </c>
      <c r="U39" s="254">
        <v>33</v>
      </c>
      <c r="V39" s="254">
        <v>3171</v>
      </c>
      <c r="W39" s="254">
        <v>232</v>
      </c>
      <c r="X39" s="254">
        <v>4210</v>
      </c>
    </row>
    <row r="40" spans="2:24" ht="12">
      <c r="B40" s="134" t="s">
        <v>1410</v>
      </c>
      <c r="C40" s="252">
        <v>1269</v>
      </c>
      <c r="D40" s="226">
        <v>106765</v>
      </c>
      <c r="E40" s="254">
        <v>1192</v>
      </c>
      <c r="F40" s="254">
        <v>75748</v>
      </c>
      <c r="G40" s="254">
        <v>804</v>
      </c>
      <c r="H40" s="226">
        <v>21109</v>
      </c>
      <c r="I40" s="254">
        <v>783</v>
      </c>
      <c r="J40" s="254">
        <v>19842</v>
      </c>
      <c r="K40" s="256">
        <v>9</v>
      </c>
      <c r="L40" s="256">
        <v>139</v>
      </c>
      <c r="M40" s="255">
        <v>42</v>
      </c>
      <c r="N40" s="254">
        <v>1128</v>
      </c>
      <c r="O40" s="254">
        <v>1004</v>
      </c>
      <c r="P40" s="226">
        <v>9908</v>
      </c>
      <c r="Q40" s="254">
        <v>958</v>
      </c>
      <c r="R40" s="254">
        <v>7885</v>
      </c>
      <c r="S40" s="254">
        <v>30</v>
      </c>
      <c r="T40" s="258">
        <v>1017</v>
      </c>
      <c r="U40" s="256">
        <v>4</v>
      </c>
      <c r="V40" s="254">
        <v>36</v>
      </c>
      <c r="W40" s="254">
        <v>175</v>
      </c>
      <c r="X40" s="254">
        <v>1987</v>
      </c>
    </row>
    <row r="41" spans="2:24" ht="12">
      <c r="B41" s="134" t="s">
        <v>1412</v>
      </c>
      <c r="C41" s="252">
        <v>2416</v>
      </c>
      <c r="D41" s="226">
        <v>220228</v>
      </c>
      <c r="E41" s="254">
        <v>2314</v>
      </c>
      <c r="F41" s="254">
        <v>175673</v>
      </c>
      <c r="G41" s="254">
        <v>1399</v>
      </c>
      <c r="H41" s="226">
        <v>28441</v>
      </c>
      <c r="I41" s="254">
        <v>1355</v>
      </c>
      <c r="J41" s="254">
        <v>26612</v>
      </c>
      <c r="K41" s="256">
        <v>63</v>
      </c>
      <c r="L41" s="255">
        <v>1119</v>
      </c>
      <c r="M41" s="255">
        <v>35</v>
      </c>
      <c r="N41" s="254">
        <v>710</v>
      </c>
      <c r="O41" s="254">
        <v>1841</v>
      </c>
      <c r="P41" s="226">
        <v>16114</v>
      </c>
      <c r="Q41" s="254">
        <v>1803</v>
      </c>
      <c r="R41" s="254">
        <v>12435</v>
      </c>
      <c r="S41" s="256">
        <v>21</v>
      </c>
      <c r="T41" s="254">
        <v>347</v>
      </c>
      <c r="U41" s="254">
        <v>18</v>
      </c>
      <c r="V41" s="258">
        <v>1230</v>
      </c>
      <c r="W41" s="254">
        <v>257</v>
      </c>
      <c r="X41" s="254">
        <v>2449</v>
      </c>
    </row>
    <row r="42" spans="2:24" ht="12">
      <c r="B42" s="134" t="s">
        <v>1414</v>
      </c>
      <c r="C42" s="252">
        <v>1204</v>
      </c>
      <c r="D42" s="226">
        <v>75522</v>
      </c>
      <c r="E42" s="254">
        <v>1164</v>
      </c>
      <c r="F42" s="254">
        <v>55007</v>
      </c>
      <c r="G42" s="254">
        <v>152</v>
      </c>
      <c r="H42" s="226">
        <v>5246</v>
      </c>
      <c r="I42" s="254">
        <v>135</v>
      </c>
      <c r="J42" s="254">
        <v>4800</v>
      </c>
      <c r="K42" s="256">
        <v>11</v>
      </c>
      <c r="L42" s="256">
        <v>220</v>
      </c>
      <c r="M42" s="255">
        <v>14</v>
      </c>
      <c r="N42" s="254">
        <v>226</v>
      </c>
      <c r="O42" s="254">
        <v>1136</v>
      </c>
      <c r="P42" s="226">
        <v>15269</v>
      </c>
      <c r="Q42" s="254">
        <v>1124</v>
      </c>
      <c r="R42" s="254">
        <v>11476</v>
      </c>
      <c r="S42" s="254">
        <v>48</v>
      </c>
      <c r="T42" s="258">
        <v>467</v>
      </c>
      <c r="U42" s="254">
        <v>37</v>
      </c>
      <c r="V42" s="254">
        <v>1458</v>
      </c>
      <c r="W42" s="254">
        <v>225</v>
      </c>
      <c r="X42" s="254">
        <v>2335</v>
      </c>
    </row>
    <row r="43" spans="2:24" ht="12">
      <c r="B43" s="134" t="s">
        <v>1416</v>
      </c>
      <c r="C43" s="252">
        <v>1707</v>
      </c>
      <c r="D43" s="226">
        <v>174272</v>
      </c>
      <c r="E43" s="254">
        <v>1548</v>
      </c>
      <c r="F43" s="254">
        <v>70432</v>
      </c>
      <c r="G43" s="254">
        <v>1130</v>
      </c>
      <c r="H43" s="226">
        <v>72837</v>
      </c>
      <c r="I43" s="254">
        <v>860</v>
      </c>
      <c r="J43" s="254">
        <v>58837</v>
      </c>
      <c r="K43" s="256">
        <v>309</v>
      </c>
      <c r="L43" s="255">
        <v>11802</v>
      </c>
      <c r="M43" s="255">
        <v>71</v>
      </c>
      <c r="N43" s="254">
        <v>2198</v>
      </c>
      <c r="O43" s="254">
        <v>1505</v>
      </c>
      <c r="P43" s="226">
        <v>31003</v>
      </c>
      <c r="Q43" s="254">
        <v>1471</v>
      </c>
      <c r="R43" s="254">
        <v>19439</v>
      </c>
      <c r="S43" s="254">
        <v>50</v>
      </c>
      <c r="T43" s="254">
        <v>1708</v>
      </c>
      <c r="U43" s="254">
        <v>37</v>
      </c>
      <c r="V43" s="258">
        <v>2028</v>
      </c>
      <c r="W43" s="254">
        <v>543</v>
      </c>
      <c r="X43" s="254">
        <v>9536</v>
      </c>
    </row>
    <row r="44" spans="2:24" ht="12">
      <c r="B44" s="134" t="s">
        <v>1368</v>
      </c>
      <c r="C44" s="252">
        <v>1253</v>
      </c>
      <c r="D44" s="226">
        <v>113153</v>
      </c>
      <c r="E44" s="254">
        <v>1164</v>
      </c>
      <c r="F44" s="254">
        <v>61120</v>
      </c>
      <c r="G44" s="254">
        <v>700</v>
      </c>
      <c r="H44" s="226">
        <v>36915</v>
      </c>
      <c r="I44" s="254">
        <v>653</v>
      </c>
      <c r="J44" s="254">
        <v>33414</v>
      </c>
      <c r="K44" s="256">
        <v>53</v>
      </c>
      <c r="L44" s="255">
        <v>2240</v>
      </c>
      <c r="M44" s="255">
        <v>40</v>
      </c>
      <c r="N44" s="255">
        <v>1261</v>
      </c>
      <c r="O44" s="254">
        <v>1139</v>
      </c>
      <c r="P44" s="226">
        <v>15118</v>
      </c>
      <c r="Q44" s="254">
        <v>1137</v>
      </c>
      <c r="R44" s="254">
        <v>12363</v>
      </c>
      <c r="S44" s="254">
        <v>46</v>
      </c>
      <c r="T44" s="254">
        <v>1332</v>
      </c>
      <c r="U44" s="254">
        <v>15</v>
      </c>
      <c r="V44" s="254">
        <v>1230</v>
      </c>
      <c r="W44" s="254">
        <v>129</v>
      </c>
      <c r="X44" s="254">
        <v>1525</v>
      </c>
    </row>
    <row r="45" spans="2:24" ht="12">
      <c r="B45" s="134" t="s">
        <v>1369</v>
      </c>
      <c r="C45" s="252">
        <v>1451</v>
      </c>
      <c r="D45" s="226">
        <v>194997</v>
      </c>
      <c r="E45" s="254">
        <v>1392</v>
      </c>
      <c r="F45" s="254">
        <v>146484</v>
      </c>
      <c r="G45" s="254">
        <v>198</v>
      </c>
      <c r="H45" s="226">
        <v>9333</v>
      </c>
      <c r="I45" s="254">
        <v>35</v>
      </c>
      <c r="J45" s="254">
        <v>1177</v>
      </c>
      <c r="K45" s="256">
        <v>155</v>
      </c>
      <c r="L45" s="255">
        <v>7827</v>
      </c>
      <c r="M45" s="255">
        <v>13</v>
      </c>
      <c r="N45" s="255">
        <v>329</v>
      </c>
      <c r="O45" s="254">
        <v>1376</v>
      </c>
      <c r="P45" s="226">
        <v>39180</v>
      </c>
      <c r="Q45" s="254">
        <v>1372</v>
      </c>
      <c r="R45" s="254">
        <v>34807</v>
      </c>
      <c r="S45" s="254">
        <v>57</v>
      </c>
      <c r="T45" s="254">
        <v>3098</v>
      </c>
      <c r="U45" s="254">
        <v>26</v>
      </c>
      <c r="V45" s="254">
        <v>2151</v>
      </c>
      <c r="W45" s="254">
        <v>144</v>
      </c>
      <c r="X45" s="254">
        <v>2222</v>
      </c>
    </row>
    <row r="46" spans="2:24" ht="12">
      <c r="B46" s="134"/>
      <c r="C46" s="252"/>
      <c r="D46" s="255"/>
      <c r="E46" s="254"/>
      <c r="F46" s="254"/>
      <c r="G46" s="254"/>
      <c r="H46" s="255"/>
      <c r="I46" s="254"/>
      <c r="J46" s="254"/>
      <c r="K46" s="256"/>
      <c r="L46" s="255"/>
      <c r="M46" s="255"/>
      <c r="N46" s="255"/>
      <c r="O46" s="254"/>
      <c r="P46" s="255"/>
      <c r="Q46" s="254"/>
      <c r="R46" s="254"/>
      <c r="S46" s="254"/>
      <c r="T46" s="254"/>
      <c r="U46" s="254"/>
      <c r="V46" s="254"/>
      <c r="W46" s="254"/>
      <c r="X46" s="254"/>
    </row>
    <row r="47" spans="2:24" ht="12">
      <c r="B47" s="134" t="s">
        <v>1372</v>
      </c>
      <c r="C47" s="252">
        <v>1038</v>
      </c>
      <c r="D47" s="226">
        <v>162807</v>
      </c>
      <c r="E47" s="254">
        <v>995</v>
      </c>
      <c r="F47" s="254">
        <v>146677</v>
      </c>
      <c r="G47" s="254">
        <v>48</v>
      </c>
      <c r="H47" s="226">
        <v>2293</v>
      </c>
      <c r="I47" s="254">
        <v>3</v>
      </c>
      <c r="J47" s="254">
        <v>43</v>
      </c>
      <c r="K47" s="256">
        <v>44</v>
      </c>
      <c r="L47" s="255">
        <v>2230</v>
      </c>
      <c r="M47" s="256">
        <v>1</v>
      </c>
      <c r="N47" s="256">
        <v>20</v>
      </c>
      <c r="O47" s="254">
        <v>986</v>
      </c>
      <c r="P47" s="226">
        <v>13837</v>
      </c>
      <c r="Q47" s="254">
        <v>984</v>
      </c>
      <c r="R47" s="254">
        <v>11040</v>
      </c>
      <c r="S47" s="254">
        <v>45</v>
      </c>
      <c r="T47" s="254">
        <v>519</v>
      </c>
      <c r="U47" s="254">
        <v>51</v>
      </c>
      <c r="V47" s="254">
        <v>1762</v>
      </c>
      <c r="W47" s="254">
        <v>94</v>
      </c>
      <c r="X47" s="254">
        <v>1035</v>
      </c>
    </row>
    <row r="48" spans="2:24" ht="12">
      <c r="B48" s="134" t="s">
        <v>1373</v>
      </c>
      <c r="C48" s="252">
        <v>1560</v>
      </c>
      <c r="D48" s="226">
        <v>226887</v>
      </c>
      <c r="E48" s="254">
        <v>1533</v>
      </c>
      <c r="F48" s="254">
        <v>206970</v>
      </c>
      <c r="G48" s="254">
        <v>85</v>
      </c>
      <c r="H48" s="226">
        <v>5857</v>
      </c>
      <c r="I48" s="254">
        <v>0</v>
      </c>
      <c r="J48" s="254">
        <v>0</v>
      </c>
      <c r="K48" s="256">
        <v>84</v>
      </c>
      <c r="L48" s="255">
        <v>5837</v>
      </c>
      <c r="M48" s="255">
        <v>1</v>
      </c>
      <c r="N48" s="256">
        <v>20</v>
      </c>
      <c r="O48" s="254">
        <v>1417</v>
      </c>
      <c r="P48" s="226">
        <v>14060</v>
      </c>
      <c r="Q48" s="254">
        <v>1413</v>
      </c>
      <c r="R48" s="254">
        <v>9965</v>
      </c>
      <c r="S48" s="254">
        <v>55</v>
      </c>
      <c r="T48" s="254">
        <v>621</v>
      </c>
      <c r="U48" s="254">
        <v>84</v>
      </c>
      <c r="V48" s="254">
        <v>3905</v>
      </c>
      <c r="W48" s="254">
        <v>26</v>
      </c>
      <c r="X48" s="254">
        <v>190</v>
      </c>
    </row>
    <row r="49" spans="2:24" ht="12">
      <c r="B49" s="134" t="s">
        <v>1375</v>
      </c>
      <c r="C49" s="252">
        <v>1085</v>
      </c>
      <c r="D49" s="226">
        <v>160653</v>
      </c>
      <c r="E49" s="254">
        <v>1067</v>
      </c>
      <c r="F49" s="254">
        <v>145487</v>
      </c>
      <c r="G49" s="254">
        <v>77</v>
      </c>
      <c r="H49" s="226">
        <v>4195</v>
      </c>
      <c r="I49" s="254">
        <v>6</v>
      </c>
      <c r="J49" s="254">
        <v>276</v>
      </c>
      <c r="K49" s="256">
        <v>42</v>
      </c>
      <c r="L49" s="256">
        <v>3158</v>
      </c>
      <c r="M49" s="255">
        <v>29</v>
      </c>
      <c r="N49" s="255">
        <v>761</v>
      </c>
      <c r="O49" s="254">
        <v>929</v>
      </c>
      <c r="P49" s="226">
        <v>10971</v>
      </c>
      <c r="Q49" s="254">
        <v>922</v>
      </c>
      <c r="R49" s="254">
        <v>9160</v>
      </c>
      <c r="S49" s="254">
        <v>14</v>
      </c>
      <c r="T49" s="254">
        <v>385</v>
      </c>
      <c r="U49" s="254">
        <v>8</v>
      </c>
      <c r="V49" s="254">
        <v>562</v>
      </c>
      <c r="W49" s="254">
        <v>59</v>
      </c>
      <c r="X49" s="254">
        <v>1249</v>
      </c>
    </row>
    <row r="50" spans="2:24" ht="12">
      <c r="B50" s="134" t="s">
        <v>1377</v>
      </c>
      <c r="C50" s="252">
        <v>1491</v>
      </c>
      <c r="D50" s="226">
        <v>213650</v>
      </c>
      <c r="E50" s="254">
        <v>1322</v>
      </c>
      <c r="F50" s="254">
        <v>192331</v>
      </c>
      <c r="G50" s="254">
        <v>54</v>
      </c>
      <c r="H50" s="226">
        <v>2940</v>
      </c>
      <c r="I50" s="254">
        <v>26</v>
      </c>
      <c r="J50" s="254">
        <v>750</v>
      </c>
      <c r="K50" s="256">
        <v>27</v>
      </c>
      <c r="L50" s="255">
        <v>2175</v>
      </c>
      <c r="M50" s="255">
        <v>1</v>
      </c>
      <c r="N50" s="256">
        <v>15</v>
      </c>
      <c r="O50" s="254">
        <v>1369</v>
      </c>
      <c r="P50" s="226">
        <v>18379</v>
      </c>
      <c r="Q50" s="254">
        <v>1346</v>
      </c>
      <c r="R50" s="254">
        <v>14384</v>
      </c>
      <c r="S50" s="254">
        <v>39</v>
      </c>
      <c r="T50" s="254">
        <v>749</v>
      </c>
      <c r="U50" s="254">
        <v>14</v>
      </c>
      <c r="V50" s="254">
        <v>914</v>
      </c>
      <c r="W50" s="254">
        <v>226</v>
      </c>
      <c r="X50" s="254">
        <v>3081</v>
      </c>
    </row>
    <row r="51" spans="2:24" ht="12">
      <c r="B51" s="134" t="s">
        <v>1379</v>
      </c>
      <c r="C51" s="252">
        <v>767</v>
      </c>
      <c r="D51" s="226">
        <v>105606</v>
      </c>
      <c r="E51" s="254">
        <v>727</v>
      </c>
      <c r="F51" s="254">
        <v>81166</v>
      </c>
      <c r="G51" s="254">
        <v>28</v>
      </c>
      <c r="H51" s="226">
        <v>1778</v>
      </c>
      <c r="I51" s="254">
        <v>4</v>
      </c>
      <c r="J51" s="254">
        <v>260</v>
      </c>
      <c r="K51" s="256">
        <v>24</v>
      </c>
      <c r="L51" s="255">
        <v>1518</v>
      </c>
      <c r="M51" s="256">
        <v>0</v>
      </c>
      <c r="N51" s="256">
        <v>0</v>
      </c>
      <c r="O51" s="254">
        <v>736</v>
      </c>
      <c r="P51" s="226">
        <v>22662</v>
      </c>
      <c r="Q51" s="254">
        <v>730</v>
      </c>
      <c r="R51" s="254">
        <v>14344</v>
      </c>
      <c r="S51" s="254">
        <v>118</v>
      </c>
      <c r="T51" s="254">
        <v>3552</v>
      </c>
      <c r="U51" s="254">
        <v>96</v>
      </c>
      <c r="V51" s="254">
        <v>7721</v>
      </c>
      <c r="W51" s="254">
        <v>42</v>
      </c>
      <c r="X51" s="254">
        <v>597</v>
      </c>
    </row>
    <row r="52" spans="2:24" ht="12">
      <c r="B52" s="134" t="s">
        <v>1381</v>
      </c>
      <c r="C52" s="252">
        <v>1045</v>
      </c>
      <c r="D52" s="226">
        <v>193147</v>
      </c>
      <c r="E52" s="254">
        <v>1028</v>
      </c>
      <c r="F52" s="254">
        <v>174055</v>
      </c>
      <c r="G52" s="254">
        <v>120</v>
      </c>
      <c r="H52" s="226">
        <v>3959</v>
      </c>
      <c r="I52" s="254">
        <v>74</v>
      </c>
      <c r="J52" s="254">
        <v>1164</v>
      </c>
      <c r="K52" s="256">
        <v>47</v>
      </c>
      <c r="L52" s="255">
        <v>2795</v>
      </c>
      <c r="M52" s="256">
        <v>0</v>
      </c>
      <c r="N52" s="256">
        <v>0</v>
      </c>
      <c r="O52" s="254">
        <v>972</v>
      </c>
      <c r="P52" s="226">
        <v>15133</v>
      </c>
      <c r="Q52" s="254">
        <v>968</v>
      </c>
      <c r="R52" s="254">
        <v>13849</v>
      </c>
      <c r="S52" s="254">
        <v>13</v>
      </c>
      <c r="T52" s="254">
        <v>191</v>
      </c>
      <c r="U52" s="254">
        <v>4</v>
      </c>
      <c r="V52" s="254">
        <v>355</v>
      </c>
      <c r="W52" s="254">
        <v>70</v>
      </c>
      <c r="X52" s="254">
        <v>929</v>
      </c>
    </row>
    <row r="53" spans="2:24" ht="12">
      <c r="B53" s="134" t="s">
        <v>1382</v>
      </c>
      <c r="C53" s="252">
        <v>1116</v>
      </c>
      <c r="D53" s="226">
        <v>135187</v>
      </c>
      <c r="E53" s="254">
        <v>1068</v>
      </c>
      <c r="F53" s="254">
        <v>118464</v>
      </c>
      <c r="G53" s="254">
        <v>47</v>
      </c>
      <c r="H53" s="226">
        <v>2585</v>
      </c>
      <c r="I53" s="254">
        <v>10</v>
      </c>
      <c r="J53" s="254">
        <v>146</v>
      </c>
      <c r="K53" s="256">
        <v>37</v>
      </c>
      <c r="L53" s="255">
        <v>2432</v>
      </c>
      <c r="M53" s="256">
        <v>1</v>
      </c>
      <c r="N53" s="256">
        <v>7</v>
      </c>
      <c r="O53" s="254">
        <v>1071</v>
      </c>
      <c r="P53" s="226">
        <v>14138</v>
      </c>
      <c r="Q53" s="254">
        <v>1062</v>
      </c>
      <c r="R53" s="254">
        <v>11675</v>
      </c>
      <c r="S53" s="254">
        <v>19</v>
      </c>
      <c r="T53" s="254">
        <v>288</v>
      </c>
      <c r="U53" s="254">
        <v>16</v>
      </c>
      <c r="V53" s="256">
        <v>855</v>
      </c>
      <c r="W53" s="254">
        <v>163</v>
      </c>
      <c r="X53" s="254">
        <v>1608</v>
      </c>
    </row>
    <row r="54" spans="2:24" ht="12">
      <c r="B54" s="134"/>
      <c r="C54" s="252"/>
      <c r="D54" s="255"/>
      <c r="E54" s="254"/>
      <c r="F54" s="254"/>
      <c r="G54" s="254"/>
      <c r="H54" s="255"/>
      <c r="I54" s="254"/>
      <c r="J54" s="254"/>
      <c r="K54" s="256"/>
      <c r="L54" s="255"/>
      <c r="M54" s="255"/>
      <c r="N54" s="255"/>
      <c r="O54" s="254"/>
      <c r="P54" s="255"/>
      <c r="Q54" s="254"/>
      <c r="R54" s="254"/>
      <c r="S54" s="254"/>
      <c r="T54" s="258"/>
      <c r="U54" s="254"/>
      <c r="V54" s="258"/>
      <c r="W54" s="254"/>
      <c r="X54" s="254"/>
    </row>
    <row r="55" spans="2:24" ht="12">
      <c r="B55" s="134" t="s">
        <v>1385</v>
      </c>
      <c r="C55" s="252">
        <v>3046</v>
      </c>
      <c r="D55" s="226">
        <v>422992</v>
      </c>
      <c r="E55" s="254">
        <v>2836</v>
      </c>
      <c r="F55" s="254">
        <v>309139</v>
      </c>
      <c r="G55" s="254">
        <v>1537</v>
      </c>
      <c r="H55" s="226">
        <v>67488</v>
      </c>
      <c r="I55" s="254">
        <v>1488</v>
      </c>
      <c r="J55" s="254">
        <v>65249</v>
      </c>
      <c r="K55" s="256">
        <v>13</v>
      </c>
      <c r="L55" s="256">
        <v>443</v>
      </c>
      <c r="M55" s="255">
        <v>57</v>
      </c>
      <c r="N55" s="255">
        <v>1796</v>
      </c>
      <c r="O55" s="254">
        <v>2725</v>
      </c>
      <c r="P55" s="226">
        <v>46365</v>
      </c>
      <c r="Q55" s="254">
        <v>2708</v>
      </c>
      <c r="R55" s="254">
        <v>39223</v>
      </c>
      <c r="S55" s="254">
        <v>300</v>
      </c>
      <c r="T55" s="254">
        <v>10568</v>
      </c>
      <c r="U55" s="254">
        <v>77</v>
      </c>
      <c r="V55" s="254">
        <v>3573</v>
      </c>
      <c r="W55" s="254">
        <v>252</v>
      </c>
      <c r="X55" s="254">
        <v>3569</v>
      </c>
    </row>
    <row r="56" spans="2:24" ht="12">
      <c r="B56" s="134" t="s">
        <v>1502</v>
      </c>
      <c r="C56" s="252">
        <v>2972</v>
      </c>
      <c r="D56" s="226">
        <v>504303</v>
      </c>
      <c r="E56" s="254">
        <v>2915</v>
      </c>
      <c r="F56" s="254">
        <v>462777</v>
      </c>
      <c r="G56" s="254">
        <v>312</v>
      </c>
      <c r="H56" s="226">
        <v>9268</v>
      </c>
      <c r="I56" s="254">
        <v>193</v>
      </c>
      <c r="J56" s="254">
        <v>5184</v>
      </c>
      <c r="K56" s="256">
        <v>73</v>
      </c>
      <c r="L56" s="255">
        <v>2553</v>
      </c>
      <c r="M56" s="255">
        <v>57</v>
      </c>
      <c r="N56" s="254">
        <v>1531</v>
      </c>
      <c r="O56" s="254">
        <v>2813</v>
      </c>
      <c r="P56" s="226">
        <v>32258</v>
      </c>
      <c r="Q56" s="254">
        <v>2800</v>
      </c>
      <c r="R56" s="254">
        <v>22705</v>
      </c>
      <c r="S56" s="254">
        <v>151</v>
      </c>
      <c r="T56" s="254">
        <v>2383</v>
      </c>
      <c r="U56" s="254">
        <v>132</v>
      </c>
      <c r="V56" s="254">
        <v>7768</v>
      </c>
      <c r="W56" s="254">
        <v>171</v>
      </c>
      <c r="X56" s="254">
        <v>1785</v>
      </c>
    </row>
    <row r="57" spans="2:24" ht="12">
      <c r="B57" s="134" t="s">
        <v>1389</v>
      </c>
      <c r="C57" s="252">
        <v>1155</v>
      </c>
      <c r="D57" s="226">
        <v>131347</v>
      </c>
      <c r="E57" s="254">
        <v>1080</v>
      </c>
      <c r="F57" s="254">
        <v>113539</v>
      </c>
      <c r="G57" s="254">
        <v>3</v>
      </c>
      <c r="H57" s="226">
        <v>43</v>
      </c>
      <c r="I57" s="254">
        <v>3</v>
      </c>
      <c r="J57" s="254">
        <v>43</v>
      </c>
      <c r="K57" s="256">
        <v>0</v>
      </c>
      <c r="L57" s="256">
        <v>0</v>
      </c>
      <c r="M57" s="256">
        <v>0</v>
      </c>
      <c r="N57" s="256">
        <v>0</v>
      </c>
      <c r="O57" s="254">
        <v>1101</v>
      </c>
      <c r="P57" s="226">
        <v>17765</v>
      </c>
      <c r="Q57" s="254">
        <v>1094</v>
      </c>
      <c r="R57" s="254">
        <v>11668</v>
      </c>
      <c r="S57" s="254">
        <v>183</v>
      </c>
      <c r="T57" s="254">
        <v>1731</v>
      </c>
      <c r="U57" s="254">
        <v>166</v>
      </c>
      <c r="V57" s="254">
        <v>5102</v>
      </c>
      <c r="W57" s="254">
        <v>112</v>
      </c>
      <c r="X57" s="254">
        <v>995</v>
      </c>
    </row>
    <row r="58" spans="2:24" ht="12">
      <c r="B58" s="134" t="s">
        <v>1391</v>
      </c>
      <c r="C58" s="252">
        <v>2648</v>
      </c>
      <c r="D58" s="226">
        <v>258275</v>
      </c>
      <c r="E58" s="254">
        <v>2444</v>
      </c>
      <c r="F58" s="254">
        <v>147920</v>
      </c>
      <c r="G58" s="254">
        <v>1489</v>
      </c>
      <c r="H58" s="226">
        <v>59345</v>
      </c>
      <c r="I58" s="254">
        <v>340</v>
      </c>
      <c r="J58" s="254">
        <v>13204</v>
      </c>
      <c r="K58" s="256">
        <v>1179</v>
      </c>
      <c r="L58" s="255">
        <v>41408</v>
      </c>
      <c r="M58" s="255">
        <v>135</v>
      </c>
      <c r="N58" s="254">
        <v>4733</v>
      </c>
      <c r="O58" s="254">
        <v>2521</v>
      </c>
      <c r="P58" s="226">
        <v>51010</v>
      </c>
      <c r="Q58" s="254">
        <v>2495</v>
      </c>
      <c r="R58" s="254">
        <v>33489</v>
      </c>
      <c r="S58" s="254">
        <v>102</v>
      </c>
      <c r="T58" s="254">
        <v>5609</v>
      </c>
      <c r="U58" s="254">
        <v>88</v>
      </c>
      <c r="V58" s="254">
        <v>8817</v>
      </c>
      <c r="W58" s="254">
        <v>568</v>
      </c>
      <c r="X58" s="254">
        <v>8704</v>
      </c>
    </row>
    <row r="59" spans="2:24" ht="12">
      <c r="B59" s="134" t="s">
        <v>1393</v>
      </c>
      <c r="C59" s="252">
        <v>1571</v>
      </c>
      <c r="D59" s="226">
        <v>223686</v>
      </c>
      <c r="E59" s="254">
        <v>1541</v>
      </c>
      <c r="F59" s="254">
        <v>204472</v>
      </c>
      <c r="G59" s="254">
        <v>14</v>
      </c>
      <c r="H59" s="226">
        <v>524</v>
      </c>
      <c r="I59" s="254">
        <v>10</v>
      </c>
      <c r="J59" s="254">
        <v>281</v>
      </c>
      <c r="K59" s="256">
        <v>4</v>
      </c>
      <c r="L59" s="256">
        <v>243</v>
      </c>
      <c r="M59" s="255">
        <v>0</v>
      </c>
      <c r="N59" s="254">
        <v>0</v>
      </c>
      <c r="O59" s="254">
        <v>1463</v>
      </c>
      <c r="P59" s="226">
        <v>18690</v>
      </c>
      <c r="Q59" s="254">
        <v>1454</v>
      </c>
      <c r="R59" s="254">
        <v>14189</v>
      </c>
      <c r="S59" s="254">
        <v>60</v>
      </c>
      <c r="T59" s="254">
        <v>829</v>
      </c>
      <c r="U59" s="254">
        <v>85</v>
      </c>
      <c r="V59" s="254">
        <v>3180</v>
      </c>
      <c r="W59" s="254">
        <v>102</v>
      </c>
      <c r="X59" s="254">
        <v>1321</v>
      </c>
    </row>
    <row r="60" spans="2:24" ht="12">
      <c r="B60" s="134"/>
      <c r="C60" s="252"/>
      <c r="D60" s="255"/>
      <c r="E60" s="254"/>
      <c r="F60" s="254"/>
      <c r="G60" s="254"/>
      <c r="H60" s="255"/>
      <c r="I60" s="254"/>
      <c r="J60" s="254"/>
      <c r="K60" s="256"/>
      <c r="L60" s="255"/>
      <c r="M60" s="256"/>
      <c r="N60" s="254"/>
      <c r="O60" s="254"/>
      <c r="P60" s="255"/>
      <c r="Q60" s="254"/>
      <c r="R60" s="254"/>
      <c r="S60" s="254"/>
      <c r="T60" s="254"/>
      <c r="U60" s="254"/>
      <c r="V60" s="254"/>
      <c r="W60" s="254"/>
      <c r="X60" s="254"/>
    </row>
    <row r="61" spans="2:24" ht="12">
      <c r="B61" s="134" t="s">
        <v>1396</v>
      </c>
      <c r="C61" s="252">
        <v>1068</v>
      </c>
      <c r="D61" s="226">
        <v>169231</v>
      </c>
      <c r="E61" s="254">
        <v>1058</v>
      </c>
      <c r="F61" s="254">
        <v>161308</v>
      </c>
      <c r="G61" s="254">
        <v>64</v>
      </c>
      <c r="H61" s="226">
        <v>2454</v>
      </c>
      <c r="I61" s="254">
        <v>59</v>
      </c>
      <c r="J61" s="254">
        <v>1994</v>
      </c>
      <c r="K61" s="256">
        <v>6</v>
      </c>
      <c r="L61" s="255">
        <v>460</v>
      </c>
      <c r="M61" s="255">
        <v>0</v>
      </c>
      <c r="N61" s="256">
        <v>0</v>
      </c>
      <c r="O61" s="254">
        <v>792</v>
      </c>
      <c r="P61" s="226">
        <v>5469</v>
      </c>
      <c r="Q61" s="254">
        <v>763</v>
      </c>
      <c r="R61" s="254">
        <v>3476</v>
      </c>
      <c r="S61" s="254">
        <v>3</v>
      </c>
      <c r="T61" s="254">
        <v>111</v>
      </c>
      <c r="U61" s="254">
        <v>12</v>
      </c>
      <c r="V61" s="254">
        <v>1226</v>
      </c>
      <c r="W61" s="254">
        <v>138</v>
      </c>
      <c r="X61" s="254">
        <v>767</v>
      </c>
    </row>
    <row r="62" spans="2:24" ht="12">
      <c r="B62" s="134" t="s">
        <v>1397</v>
      </c>
      <c r="C62" s="252">
        <v>2050</v>
      </c>
      <c r="D62" s="226">
        <v>413969</v>
      </c>
      <c r="E62" s="254">
        <v>2036</v>
      </c>
      <c r="F62" s="254">
        <v>399422</v>
      </c>
      <c r="G62" s="254">
        <v>22</v>
      </c>
      <c r="H62" s="226">
        <v>297</v>
      </c>
      <c r="I62" s="254">
        <v>22</v>
      </c>
      <c r="J62" s="254">
        <v>297</v>
      </c>
      <c r="K62" s="256">
        <v>0</v>
      </c>
      <c r="L62" s="256">
        <v>0</v>
      </c>
      <c r="M62" s="256">
        <v>0</v>
      </c>
      <c r="N62" s="256">
        <v>0</v>
      </c>
      <c r="O62" s="254">
        <v>1623</v>
      </c>
      <c r="P62" s="226">
        <v>14250</v>
      </c>
      <c r="Q62" s="254">
        <v>1582</v>
      </c>
      <c r="R62" s="254">
        <v>13436</v>
      </c>
      <c r="S62" s="254">
        <v>18</v>
      </c>
      <c r="T62" s="254">
        <v>125</v>
      </c>
      <c r="U62" s="254">
        <v>6</v>
      </c>
      <c r="V62" s="256">
        <v>71</v>
      </c>
      <c r="W62" s="254">
        <v>143</v>
      </c>
      <c r="X62" s="254">
        <v>743</v>
      </c>
    </row>
    <row r="63" spans="2:24" ht="12">
      <c r="B63" s="134" t="s">
        <v>1399</v>
      </c>
      <c r="C63" s="252">
        <v>1612</v>
      </c>
      <c r="D63" s="226">
        <v>381569</v>
      </c>
      <c r="E63" s="254">
        <v>1587</v>
      </c>
      <c r="F63" s="254">
        <v>360423</v>
      </c>
      <c r="G63" s="254">
        <v>301</v>
      </c>
      <c r="H63" s="226">
        <v>4002</v>
      </c>
      <c r="I63" s="254">
        <v>297</v>
      </c>
      <c r="J63" s="254">
        <v>3752</v>
      </c>
      <c r="K63" s="256">
        <v>4</v>
      </c>
      <c r="L63" s="255">
        <v>240</v>
      </c>
      <c r="M63" s="255">
        <v>1</v>
      </c>
      <c r="N63" s="256">
        <v>10</v>
      </c>
      <c r="O63" s="254">
        <v>1424</v>
      </c>
      <c r="P63" s="226">
        <v>17144</v>
      </c>
      <c r="Q63" s="254">
        <v>1403</v>
      </c>
      <c r="R63" s="254">
        <v>12076</v>
      </c>
      <c r="S63" s="254">
        <v>17</v>
      </c>
      <c r="T63" s="254">
        <v>869</v>
      </c>
      <c r="U63" s="254">
        <v>20</v>
      </c>
      <c r="V63" s="254">
        <v>3942</v>
      </c>
      <c r="W63" s="254">
        <v>138</v>
      </c>
      <c r="X63" s="254">
        <v>1126</v>
      </c>
    </row>
    <row r="64" spans="2:24" ht="12">
      <c r="B64" s="134" t="s">
        <v>1401</v>
      </c>
      <c r="C64" s="252">
        <v>1514</v>
      </c>
      <c r="D64" s="226">
        <v>331121</v>
      </c>
      <c r="E64" s="254">
        <v>1397</v>
      </c>
      <c r="F64" s="254">
        <v>292055</v>
      </c>
      <c r="G64" s="254">
        <v>762</v>
      </c>
      <c r="H64" s="226">
        <v>17551</v>
      </c>
      <c r="I64" s="254">
        <v>756</v>
      </c>
      <c r="J64" s="254">
        <v>16257</v>
      </c>
      <c r="K64" s="256">
        <v>14</v>
      </c>
      <c r="L64" s="255">
        <v>1274</v>
      </c>
      <c r="M64" s="255">
        <v>2</v>
      </c>
      <c r="N64" s="256">
        <v>20</v>
      </c>
      <c r="O64" s="254">
        <v>1388</v>
      </c>
      <c r="P64" s="226">
        <v>21515</v>
      </c>
      <c r="Q64" s="254">
        <v>1351</v>
      </c>
      <c r="R64" s="254">
        <v>18133</v>
      </c>
      <c r="S64" s="254">
        <v>4</v>
      </c>
      <c r="T64" s="254">
        <v>271</v>
      </c>
      <c r="U64" s="254">
        <v>6</v>
      </c>
      <c r="V64" s="254">
        <v>252</v>
      </c>
      <c r="W64" s="254">
        <v>250</v>
      </c>
      <c r="X64" s="254">
        <v>3130</v>
      </c>
    </row>
    <row r="65" spans="2:24" ht="12">
      <c r="B65" s="134" t="s">
        <v>1403</v>
      </c>
      <c r="C65" s="252">
        <v>1178</v>
      </c>
      <c r="D65" s="226">
        <v>224169</v>
      </c>
      <c r="E65" s="254">
        <v>1113</v>
      </c>
      <c r="F65" s="254">
        <v>182903</v>
      </c>
      <c r="G65" s="254">
        <v>789</v>
      </c>
      <c r="H65" s="226">
        <v>20880</v>
      </c>
      <c r="I65" s="254">
        <v>789</v>
      </c>
      <c r="J65" s="254">
        <v>20744</v>
      </c>
      <c r="K65" s="256">
        <v>1</v>
      </c>
      <c r="L65" s="256">
        <v>110</v>
      </c>
      <c r="M65" s="255">
        <v>4</v>
      </c>
      <c r="N65" s="256">
        <v>26</v>
      </c>
      <c r="O65" s="254">
        <v>909</v>
      </c>
      <c r="P65" s="226">
        <v>20386</v>
      </c>
      <c r="Q65" s="254">
        <v>894</v>
      </c>
      <c r="R65" s="254">
        <v>17676</v>
      </c>
      <c r="S65" s="254">
        <v>6</v>
      </c>
      <c r="T65" s="254">
        <v>310</v>
      </c>
      <c r="U65" s="254">
        <v>7</v>
      </c>
      <c r="V65" s="254">
        <v>1644</v>
      </c>
      <c r="W65" s="254">
        <v>63</v>
      </c>
      <c r="X65" s="254">
        <v>1066</v>
      </c>
    </row>
    <row r="66" spans="2:24" ht="12">
      <c r="B66" s="134" t="s">
        <v>1405</v>
      </c>
      <c r="C66" s="252">
        <v>933</v>
      </c>
      <c r="D66" s="226">
        <v>233478</v>
      </c>
      <c r="E66" s="254">
        <v>912</v>
      </c>
      <c r="F66" s="254">
        <v>225227</v>
      </c>
      <c r="G66" s="254">
        <v>153</v>
      </c>
      <c r="H66" s="226">
        <v>1707</v>
      </c>
      <c r="I66" s="254">
        <v>137</v>
      </c>
      <c r="J66" s="254">
        <v>1492</v>
      </c>
      <c r="K66" s="256">
        <v>16</v>
      </c>
      <c r="L66" s="256">
        <v>169</v>
      </c>
      <c r="M66" s="256">
        <v>5</v>
      </c>
      <c r="N66" s="256">
        <v>46</v>
      </c>
      <c r="O66" s="254">
        <v>851</v>
      </c>
      <c r="P66" s="226">
        <v>6544</v>
      </c>
      <c r="Q66" s="254">
        <v>844</v>
      </c>
      <c r="R66" s="254">
        <v>6101</v>
      </c>
      <c r="S66" s="258">
        <v>7</v>
      </c>
      <c r="T66" s="256">
        <v>153</v>
      </c>
      <c r="U66" s="258">
        <v>4</v>
      </c>
      <c r="V66" s="256">
        <v>57</v>
      </c>
      <c r="W66" s="254">
        <v>48</v>
      </c>
      <c r="X66" s="254">
        <v>386</v>
      </c>
    </row>
    <row r="67" spans="2:24" ht="12">
      <c r="B67" s="134" t="s">
        <v>1407</v>
      </c>
      <c r="C67" s="252">
        <v>948</v>
      </c>
      <c r="D67" s="226">
        <v>125373</v>
      </c>
      <c r="E67" s="254">
        <v>897</v>
      </c>
      <c r="F67" s="254">
        <v>103256</v>
      </c>
      <c r="G67" s="254">
        <v>413</v>
      </c>
      <c r="H67" s="226">
        <v>11239</v>
      </c>
      <c r="I67" s="254">
        <v>393</v>
      </c>
      <c r="J67" s="254">
        <v>9663</v>
      </c>
      <c r="K67" s="256">
        <v>19</v>
      </c>
      <c r="L67" s="256">
        <v>1355</v>
      </c>
      <c r="M67" s="255">
        <v>9</v>
      </c>
      <c r="N67" s="255">
        <v>221</v>
      </c>
      <c r="O67" s="254">
        <v>866</v>
      </c>
      <c r="P67" s="226">
        <v>10878</v>
      </c>
      <c r="Q67" s="254">
        <v>861</v>
      </c>
      <c r="R67" s="254">
        <v>5790</v>
      </c>
      <c r="S67" s="254">
        <v>10</v>
      </c>
      <c r="T67" s="254">
        <v>581</v>
      </c>
      <c r="U67" s="254">
        <v>48</v>
      </c>
      <c r="V67" s="254">
        <v>4427</v>
      </c>
      <c r="W67" s="254">
        <v>59</v>
      </c>
      <c r="X67" s="254">
        <v>661</v>
      </c>
    </row>
    <row r="68" spans="2:24" ht="12">
      <c r="B68" s="134" t="s">
        <v>1409</v>
      </c>
      <c r="C68" s="252">
        <v>1157</v>
      </c>
      <c r="D68" s="226">
        <v>90174</v>
      </c>
      <c r="E68" s="254">
        <v>1121</v>
      </c>
      <c r="F68" s="254">
        <v>77720</v>
      </c>
      <c r="G68" s="254">
        <v>140</v>
      </c>
      <c r="H68" s="226">
        <v>2871</v>
      </c>
      <c r="I68" s="254">
        <v>113</v>
      </c>
      <c r="J68" s="254">
        <v>1907</v>
      </c>
      <c r="K68" s="256">
        <v>32</v>
      </c>
      <c r="L68" s="255">
        <v>964</v>
      </c>
      <c r="M68" s="255">
        <v>0</v>
      </c>
      <c r="N68" s="255">
        <v>0</v>
      </c>
      <c r="O68" s="254">
        <v>1040</v>
      </c>
      <c r="P68" s="226">
        <v>9583</v>
      </c>
      <c r="Q68" s="254">
        <v>1029</v>
      </c>
      <c r="R68" s="254">
        <v>7510</v>
      </c>
      <c r="S68" s="254">
        <v>8</v>
      </c>
      <c r="T68" s="254">
        <v>67</v>
      </c>
      <c r="U68" s="254">
        <v>18</v>
      </c>
      <c r="V68" s="254">
        <v>1200</v>
      </c>
      <c r="W68" s="254">
        <v>146</v>
      </c>
      <c r="X68" s="254">
        <v>873</v>
      </c>
    </row>
    <row r="69" spans="2:24" ht="12">
      <c r="B69" s="134" t="s">
        <v>1411</v>
      </c>
      <c r="C69" s="252">
        <v>2486</v>
      </c>
      <c r="D69" s="226">
        <v>374135</v>
      </c>
      <c r="E69" s="254">
        <v>2099</v>
      </c>
      <c r="F69" s="254">
        <v>307037</v>
      </c>
      <c r="G69" s="254">
        <v>409</v>
      </c>
      <c r="H69" s="226">
        <v>15157</v>
      </c>
      <c r="I69" s="254">
        <v>367</v>
      </c>
      <c r="J69" s="254">
        <v>10919</v>
      </c>
      <c r="K69" s="256">
        <v>46</v>
      </c>
      <c r="L69" s="255">
        <v>4170</v>
      </c>
      <c r="M69" s="255">
        <v>5</v>
      </c>
      <c r="N69" s="256">
        <v>68</v>
      </c>
      <c r="O69" s="254">
        <v>2301</v>
      </c>
      <c r="P69" s="226">
        <v>51941</v>
      </c>
      <c r="Q69" s="254">
        <v>2263</v>
      </c>
      <c r="R69" s="254">
        <v>40799</v>
      </c>
      <c r="S69" s="254">
        <v>26</v>
      </c>
      <c r="T69" s="254">
        <v>888</v>
      </c>
      <c r="U69" s="254">
        <v>32</v>
      </c>
      <c r="V69" s="254">
        <v>5106</v>
      </c>
      <c r="W69" s="254">
        <v>443</v>
      </c>
      <c r="X69" s="254">
        <v>6036</v>
      </c>
    </row>
    <row r="70" spans="2:24" ht="12">
      <c r="B70" s="134" t="s">
        <v>1413</v>
      </c>
      <c r="C70" s="252">
        <v>937</v>
      </c>
      <c r="D70" s="226">
        <v>141873</v>
      </c>
      <c r="E70" s="254">
        <v>911</v>
      </c>
      <c r="F70" s="254">
        <v>122868</v>
      </c>
      <c r="G70" s="254">
        <v>123</v>
      </c>
      <c r="H70" s="226">
        <v>2974</v>
      </c>
      <c r="I70" s="254">
        <v>118</v>
      </c>
      <c r="J70" s="254">
        <v>2759</v>
      </c>
      <c r="K70" s="256">
        <v>5</v>
      </c>
      <c r="L70" s="256">
        <v>215</v>
      </c>
      <c r="M70" s="256">
        <v>0</v>
      </c>
      <c r="N70" s="256">
        <v>0</v>
      </c>
      <c r="O70" s="254">
        <v>832</v>
      </c>
      <c r="P70" s="226">
        <v>16031</v>
      </c>
      <c r="Q70" s="254">
        <v>820</v>
      </c>
      <c r="R70" s="254">
        <v>5840</v>
      </c>
      <c r="S70" s="254">
        <v>16</v>
      </c>
      <c r="T70" s="254">
        <v>1280</v>
      </c>
      <c r="U70" s="254">
        <v>22</v>
      </c>
      <c r="V70" s="254">
        <v>8951</v>
      </c>
      <c r="W70" s="254">
        <v>96</v>
      </c>
      <c r="X70" s="254">
        <v>1240</v>
      </c>
    </row>
    <row r="71" spans="2:24" ht="12">
      <c r="B71" s="134" t="s">
        <v>1415</v>
      </c>
      <c r="C71" s="252">
        <v>771</v>
      </c>
      <c r="D71" s="226">
        <v>113988</v>
      </c>
      <c r="E71" s="254">
        <v>714</v>
      </c>
      <c r="F71" s="254">
        <v>103740</v>
      </c>
      <c r="G71" s="254">
        <v>261</v>
      </c>
      <c r="H71" s="226">
        <v>5233</v>
      </c>
      <c r="I71" s="254">
        <v>261</v>
      </c>
      <c r="J71" s="254">
        <v>5163</v>
      </c>
      <c r="K71" s="256">
        <v>0</v>
      </c>
      <c r="L71" s="256">
        <v>0</v>
      </c>
      <c r="M71" s="256">
        <v>2</v>
      </c>
      <c r="N71" s="256">
        <v>70</v>
      </c>
      <c r="O71" s="254">
        <v>647</v>
      </c>
      <c r="P71" s="226">
        <v>5015</v>
      </c>
      <c r="Q71" s="254">
        <v>634</v>
      </c>
      <c r="R71" s="254">
        <v>3503</v>
      </c>
      <c r="S71" s="254">
        <v>14</v>
      </c>
      <c r="T71" s="254">
        <v>236</v>
      </c>
      <c r="U71" s="254">
        <v>15</v>
      </c>
      <c r="V71" s="254">
        <v>1046</v>
      </c>
      <c r="W71" s="254">
        <v>63</v>
      </c>
      <c r="X71" s="254">
        <v>466</v>
      </c>
    </row>
    <row r="72" spans="2:24" ht="12">
      <c r="B72" s="259" t="s">
        <v>1417</v>
      </c>
      <c r="C72" s="260">
        <v>1137</v>
      </c>
      <c r="D72" s="261">
        <v>157650</v>
      </c>
      <c r="E72" s="262">
        <v>1101</v>
      </c>
      <c r="F72" s="262">
        <v>141786</v>
      </c>
      <c r="G72" s="262">
        <v>140</v>
      </c>
      <c r="H72" s="261">
        <v>4946</v>
      </c>
      <c r="I72" s="262">
        <v>135</v>
      </c>
      <c r="J72" s="262">
        <v>4156</v>
      </c>
      <c r="K72" s="263">
        <v>8</v>
      </c>
      <c r="L72" s="263">
        <v>790</v>
      </c>
      <c r="M72" s="263">
        <v>0</v>
      </c>
      <c r="N72" s="263">
        <v>0</v>
      </c>
      <c r="O72" s="262">
        <v>1016</v>
      </c>
      <c r="P72" s="261">
        <v>10918</v>
      </c>
      <c r="Q72" s="262">
        <v>976</v>
      </c>
      <c r="R72" s="262">
        <v>7521</v>
      </c>
      <c r="S72" s="262">
        <v>24</v>
      </c>
      <c r="T72" s="262">
        <v>413</v>
      </c>
      <c r="U72" s="262">
        <v>37</v>
      </c>
      <c r="V72" s="262">
        <v>1365</v>
      </c>
      <c r="W72" s="262">
        <v>197</v>
      </c>
      <c r="X72" s="262">
        <v>2032</v>
      </c>
    </row>
    <row r="73" ht="12">
      <c r="C73" s="212"/>
    </row>
    <row r="74" ht="12">
      <c r="C74" s="212"/>
    </row>
  </sheetData>
  <mergeCells count="31">
    <mergeCell ref="N5:N6"/>
    <mergeCell ref="O5:O6"/>
    <mergeCell ref="P5:P6"/>
    <mergeCell ref="Q5:Q6"/>
    <mergeCell ref="J5:J6"/>
    <mergeCell ref="K5:K6"/>
    <mergeCell ref="L5:L6"/>
    <mergeCell ref="M5:M6"/>
    <mergeCell ref="B5:B6"/>
    <mergeCell ref="G5:G6"/>
    <mergeCell ref="H5:H6"/>
    <mergeCell ref="I5:I6"/>
    <mergeCell ref="W4:X5"/>
    <mergeCell ref="R5:R6"/>
    <mergeCell ref="U4:V5"/>
    <mergeCell ref="Q4:T4"/>
    <mergeCell ref="S5:T5"/>
    <mergeCell ref="O3:X3"/>
    <mergeCell ref="C4:C6"/>
    <mergeCell ref="D4:D6"/>
    <mergeCell ref="E4:E6"/>
    <mergeCell ref="F4:F6"/>
    <mergeCell ref="G4:H4"/>
    <mergeCell ref="I4:J4"/>
    <mergeCell ref="K4:L4"/>
    <mergeCell ref="M4:N4"/>
    <mergeCell ref="O4:P4"/>
    <mergeCell ref="B3:B4"/>
    <mergeCell ref="C3:D3"/>
    <mergeCell ref="E3:F3"/>
    <mergeCell ref="G3:N3"/>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2:Q125"/>
  <sheetViews>
    <sheetView workbookViewId="0" topLeftCell="A1">
      <selection activeCell="A1" sqref="A1"/>
    </sheetView>
  </sheetViews>
  <sheetFormatPr defaultColWidth="9.00390625" defaultRowHeight="15" customHeight="1"/>
  <cols>
    <col min="1" max="1" width="9.75390625" style="264" customWidth="1"/>
    <col min="2" max="5" width="10.625" style="264" customWidth="1"/>
    <col min="6" max="9" width="10.625" style="265" customWidth="1"/>
    <col min="10" max="11" width="9.625" style="264" customWidth="1"/>
    <col min="12" max="17" width="8.125" style="264" customWidth="1"/>
    <col min="18" max="16384" width="9.00390625" style="264" customWidth="1"/>
  </cols>
  <sheetData>
    <row r="1" ht="9" customHeight="1"/>
    <row r="2" ht="13.5" customHeight="1">
      <c r="A2" s="266" t="s">
        <v>1541</v>
      </c>
    </row>
    <row r="3" ht="13.5" customHeight="1">
      <c r="A3" s="267"/>
    </row>
    <row r="4" spans="2:12" ht="13.5" customHeight="1" thickBot="1">
      <c r="B4" s="268"/>
      <c r="F4" s="269"/>
      <c r="G4" s="269"/>
      <c r="H4" s="269"/>
      <c r="I4" s="270" t="s">
        <v>1533</v>
      </c>
      <c r="L4" s="268"/>
    </row>
    <row r="5" spans="1:17" ht="13.5" customHeight="1" thickTop="1">
      <c r="A5" s="271" t="s">
        <v>1480</v>
      </c>
      <c r="B5" s="272" t="s">
        <v>1530</v>
      </c>
      <c r="C5" s="272"/>
      <c r="D5" s="273"/>
      <c r="E5" s="273"/>
      <c r="F5" s="274" t="s">
        <v>1531</v>
      </c>
      <c r="G5" s="275"/>
      <c r="H5" s="275"/>
      <c r="I5" s="275"/>
      <c r="J5" s="268"/>
      <c r="K5" s="276"/>
      <c r="L5" s="276"/>
      <c r="M5" s="276"/>
      <c r="N5" s="276"/>
      <c r="O5" s="268"/>
      <c r="P5" s="268"/>
      <c r="Q5" s="268"/>
    </row>
    <row r="6" spans="1:17" ht="25.5" customHeight="1">
      <c r="A6" s="277" t="s">
        <v>1481</v>
      </c>
      <c r="B6" s="277" t="s">
        <v>1532</v>
      </c>
      <c r="C6" s="278" t="s">
        <v>1534</v>
      </c>
      <c r="D6" s="279" t="s">
        <v>1535</v>
      </c>
      <c r="E6" s="279" t="s">
        <v>1536</v>
      </c>
      <c r="F6" s="280" t="s">
        <v>1532</v>
      </c>
      <c r="G6" s="278" t="s">
        <v>1537</v>
      </c>
      <c r="H6" s="279" t="s">
        <v>1538</v>
      </c>
      <c r="I6" s="279" t="s">
        <v>1536</v>
      </c>
      <c r="J6" s="281"/>
      <c r="K6" s="281"/>
      <c r="L6" s="268"/>
      <c r="M6" s="282"/>
      <c r="N6" s="268"/>
      <c r="O6" s="282"/>
      <c r="P6" s="268"/>
      <c r="Q6" s="282"/>
    </row>
    <row r="7" spans="1:17" ht="6.75" customHeight="1">
      <c r="A7" s="283"/>
      <c r="B7" s="284"/>
      <c r="C7" s="285"/>
      <c r="D7" s="281"/>
      <c r="E7" s="281"/>
      <c r="F7" s="286"/>
      <c r="G7" s="287"/>
      <c r="H7" s="287"/>
      <c r="I7" s="288"/>
      <c r="J7" s="281"/>
      <c r="K7" s="281"/>
      <c r="L7" s="268"/>
      <c r="M7" s="282"/>
      <c r="N7" s="268"/>
      <c r="O7" s="282"/>
      <c r="P7" s="268"/>
      <c r="Q7" s="282"/>
    </row>
    <row r="8" spans="1:17" ht="12" customHeight="1">
      <c r="A8" s="283" t="s">
        <v>1539</v>
      </c>
      <c r="B8" s="289">
        <v>101800</v>
      </c>
      <c r="C8" s="290">
        <v>511</v>
      </c>
      <c r="D8" s="290">
        <v>520200</v>
      </c>
      <c r="E8" s="290">
        <v>92</v>
      </c>
      <c r="F8" s="290">
        <v>94</v>
      </c>
      <c r="G8" s="290">
        <v>171</v>
      </c>
      <c r="H8" s="290">
        <v>161</v>
      </c>
      <c r="I8" s="291">
        <v>72</v>
      </c>
      <c r="J8" s="281"/>
      <c r="K8" s="281"/>
      <c r="L8" s="268"/>
      <c r="M8" s="282"/>
      <c r="N8" s="268"/>
      <c r="O8" s="282"/>
      <c r="P8" s="268"/>
      <c r="Q8" s="282"/>
    </row>
    <row r="9" spans="1:17" ht="12" customHeight="1">
      <c r="A9" s="292">
        <v>52</v>
      </c>
      <c r="B9" s="289">
        <v>101200</v>
      </c>
      <c r="C9" s="290">
        <v>581</v>
      </c>
      <c r="D9" s="290">
        <v>588000</v>
      </c>
      <c r="E9" s="290">
        <v>104</v>
      </c>
      <c r="F9" s="290">
        <v>62</v>
      </c>
      <c r="G9" s="290">
        <v>237</v>
      </c>
      <c r="H9" s="290">
        <v>147</v>
      </c>
      <c r="I9" s="291">
        <v>100</v>
      </c>
      <c r="J9" s="281"/>
      <c r="K9" s="281"/>
      <c r="L9" s="268"/>
      <c r="M9" s="282"/>
      <c r="N9" s="268"/>
      <c r="O9" s="282"/>
      <c r="P9" s="268"/>
      <c r="Q9" s="282"/>
    </row>
    <row r="10" spans="1:17" ht="12" customHeight="1">
      <c r="A10" s="292">
        <v>53</v>
      </c>
      <c r="B10" s="289">
        <v>97800</v>
      </c>
      <c r="C10" s="290">
        <v>579</v>
      </c>
      <c r="D10" s="290">
        <v>566300</v>
      </c>
      <c r="E10" s="290">
        <v>104</v>
      </c>
      <c r="F10" s="290">
        <v>46</v>
      </c>
      <c r="G10" s="290">
        <v>72</v>
      </c>
      <c r="H10" s="290">
        <v>33</v>
      </c>
      <c r="I10" s="291">
        <v>32</v>
      </c>
      <c r="J10" s="281"/>
      <c r="K10" s="281"/>
      <c r="L10" s="268"/>
      <c r="M10" s="282"/>
      <c r="N10" s="268"/>
      <c r="O10" s="282"/>
      <c r="P10" s="268"/>
      <c r="Q10" s="282"/>
    </row>
    <row r="11" spans="1:17" ht="12" customHeight="1">
      <c r="A11" s="292">
        <v>54</v>
      </c>
      <c r="B11" s="289">
        <v>97100</v>
      </c>
      <c r="C11" s="290">
        <v>548</v>
      </c>
      <c r="D11" s="290">
        <v>532100</v>
      </c>
      <c r="E11" s="290">
        <v>98</v>
      </c>
      <c r="F11" s="290">
        <v>21</v>
      </c>
      <c r="G11" s="290">
        <v>205</v>
      </c>
      <c r="H11" s="290">
        <v>43</v>
      </c>
      <c r="I11" s="291">
        <v>118</v>
      </c>
      <c r="J11" s="281"/>
      <c r="K11" s="281"/>
      <c r="L11" s="268"/>
      <c r="M11" s="282"/>
      <c r="N11" s="268"/>
      <c r="O11" s="282"/>
      <c r="P11" s="268"/>
      <c r="Q11" s="282"/>
    </row>
    <row r="12" spans="1:17" ht="12" customHeight="1">
      <c r="A12" s="292">
        <v>55</v>
      </c>
      <c r="B12" s="289">
        <v>93700</v>
      </c>
      <c r="C12" s="290">
        <v>546</v>
      </c>
      <c r="D12" s="290">
        <v>511600</v>
      </c>
      <c r="E12" s="290">
        <v>97</v>
      </c>
      <c r="F12" s="290">
        <v>20</v>
      </c>
      <c r="G12" s="290">
        <v>99</v>
      </c>
      <c r="H12" s="290">
        <v>20</v>
      </c>
      <c r="I12" s="291">
        <v>57</v>
      </c>
      <c r="J12" s="281"/>
      <c r="K12" s="281"/>
      <c r="L12" s="268"/>
      <c r="M12" s="282"/>
      <c r="N12" s="268"/>
      <c r="O12" s="282"/>
      <c r="P12" s="268"/>
      <c r="Q12" s="282"/>
    </row>
    <row r="13" spans="1:17" ht="6.75" customHeight="1">
      <c r="A13" s="293"/>
      <c r="B13" s="290"/>
      <c r="C13" s="290"/>
      <c r="D13" s="290"/>
      <c r="E13" s="290"/>
      <c r="F13" s="290"/>
      <c r="G13" s="290"/>
      <c r="H13" s="290"/>
      <c r="I13" s="291"/>
      <c r="J13" s="281"/>
      <c r="K13" s="281"/>
      <c r="L13" s="268"/>
      <c r="M13" s="282"/>
      <c r="N13" s="268"/>
      <c r="O13" s="282"/>
      <c r="P13" s="268"/>
      <c r="Q13" s="282"/>
    </row>
    <row r="14" spans="1:17" s="301" customFormat="1" ht="12" customHeight="1">
      <c r="A14" s="294">
        <v>56</v>
      </c>
      <c r="B14" s="295">
        <f>SUM(B16:B19)</f>
        <v>88900</v>
      </c>
      <c r="C14" s="296">
        <v>525</v>
      </c>
      <c r="D14" s="296">
        <f>SUM(D16:D19)</f>
        <v>466700</v>
      </c>
      <c r="E14" s="296">
        <v>92</v>
      </c>
      <c r="F14" s="296">
        <v>15</v>
      </c>
      <c r="G14" s="296">
        <v>153</v>
      </c>
      <c r="H14" s="296">
        <v>23</v>
      </c>
      <c r="I14" s="297">
        <v>88</v>
      </c>
      <c r="J14" s="298"/>
      <c r="K14" s="298"/>
      <c r="L14" s="299"/>
      <c r="M14" s="300"/>
      <c r="N14" s="299"/>
      <c r="O14" s="300"/>
      <c r="P14" s="299"/>
      <c r="Q14" s="300"/>
    </row>
    <row r="15" spans="1:17" s="301" customFormat="1" ht="9.75" customHeight="1">
      <c r="A15" s="302"/>
      <c r="B15" s="295"/>
      <c r="C15" s="296"/>
      <c r="D15" s="296"/>
      <c r="E15" s="296"/>
      <c r="F15" s="296"/>
      <c r="G15" s="296"/>
      <c r="H15" s="296"/>
      <c r="I15" s="297"/>
      <c r="J15" s="298"/>
      <c r="K15" s="298"/>
      <c r="L15" s="299"/>
      <c r="M15" s="300"/>
      <c r="N15" s="299"/>
      <c r="O15" s="300"/>
      <c r="P15" s="299"/>
      <c r="Q15" s="300"/>
    </row>
    <row r="16" spans="1:17" s="301" customFormat="1" ht="12" customHeight="1">
      <c r="A16" s="302" t="s">
        <v>1374</v>
      </c>
      <c r="B16" s="303">
        <v>22900</v>
      </c>
      <c r="C16" s="304">
        <v>548</v>
      </c>
      <c r="D16" s="304">
        <v>125500</v>
      </c>
      <c r="E16" s="304">
        <v>95</v>
      </c>
      <c r="F16" s="304">
        <v>8</v>
      </c>
      <c r="G16" s="304">
        <v>182</v>
      </c>
      <c r="H16" s="304">
        <v>15</v>
      </c>
      <c r="I16" s="305">
        <v>88</v>
      </c>
      <c r="J16" s="306"/>
      <c r="K16" s="306"/>
      <c r="L16" s="307"/>
      <c r="M16" s="307"/>
      <c r="N16" s="306"/>
      <c r="O16" s="306"/>
      <c r="P16" s="306"/>
      <c r="Q16" s="306"/>
    </row>
    <row r="17" spans="1:17" s="301" customFormat="1" ht="12" customHeight="1">
      <c r="A17" s="302" t="s">
        <v>1376</v>
      </c>
      <c r="B17" s="303">
        <v>13500</v>
      </c>
      <c r="C17" s="304">
        <v>468</v>
      </c>
      <c r="D17" s="304">
        <v>63200</v>
      </c>
      <c r="E17" s="304">
        <v>90</v>
      </c>
      <c r="F17" s="308">
        <v>0</v>
      </c>
      <c r="G17" s="304">
        <v>115</v>
      </c>
      <c r="H17" s="308">
        <v>0</v>
      </c>
      <c r="I17" s="305">
        <v>53</v>
      </c>
      <c r="J17" s="306"/>
      <c r="K17" s="306"/>
      <c r="L17" s="307"/>
      <c r="M17" s="307"/>
      <c r="N17" s="306"/>
      <c r="O17" s="306"/>
      <c r="P17" s="306"/>
      <c r="Q17" s="306"/>
    </row>
    <row r="18" spans="1:17" s="301" customFormat="1" ht="12" customHeight="1">
      <c r="A18" s="302" t="s">
        <v>1378</v>
      </c>
      <c r="B18" s="303">
        <v>19500</v>
      </c>
      <c r="C18" s="304">
        <v>522</v>
      </c>
      <c r="D18" s="304">
        <v>101800</v>
      </c>
      <c r="E18" s="304">
        <v>91</v>
      </c>
      <c r="F18" s="304">
        <v>7</v>
      </c>
      <c r="G18" s="304">
        <v>114</v>
      </c>
      <c r="H18" s="304">
        <v>8</v>
      </c>
      <c r="I18" s="305">
        <v>88</v>
      </c>
      <c r="J18" s="306"/>
      <c r="K18" s="306"/>
      <c r="L18" s="307"/>
      <c r="M18" s="307"/>
      <c r="N18" s="306"/>
      <c r="O18" s="306"/>
      <c r="P18" s="306"/>
      <c r="Q18" s="306"/>
    </row>
    <row r="19" spans="1:17" s="301" customFormat="1" ht="12" customHeight="1">
      <c r="A19" s="302" t="s">
        <v>1380</v>
      </c>
      <c r="B19" s="303">
        <v>33000</v>
      </c>
      <c r="C19" s="304">
        <v>534</v>
      </c>
      <c r="D19" s="304">
        <v>176200</v>
      </c>
      <c r="E19" s="304">
        <v>92</v>
      </c>
      <c r="F19" s="304">
        <v>0</v>
      </c>
      <c r="G19" s="304">
        <f>G23+G24+G59+G60+G61+G62+G63+G64+G65+G66+G67+G68+G69+G70</f>
        <v>0</v>
      </c>
      <c r="H19" s="304">
        <v>0</v>
      </c>
      <c r="I19" s="305">
        <f>I23+I24+I59+I60+I61+I62+I63+I64+I65+I66+I67+I68+I69+I70</f>
        <v>0</v>
      </c>
      <c r="J19" s="306"/>
      <c r="K19" s="306"/>
      <c r="L19" s="307"/>
      <c r="M19" s="307"/>
      <c r="N19" s="306"/>
      <c r="O19" s="306"/>
      <c r="P19" s="306"/>
      <c r="Q19" s="306"/>
    </row>
    <row r="20" spans="1:17" s="301" customFormat="1" ht="12" customHeight="1">
      <c r="A20" s="302"/>
      <c r="B20" s="304"/>
      <c r="C20" s="304"/>
      <c r="D20" s="304"/>
      <c r="E20" s="304"/>
      <c r="F20" s="304"/>
      <c r="G20" s="304"/>
      <c r="H20" s="304"/>
      <c r="I20" s="305"/>
      <c r="J20" s="306"/>
      <c r="K20" s="306"/>
      <c r="L20" s="307"/>
      <c r="M20" s="307"/>
      <c r="N20" s="306"/>
      <c r="O20" s="306"/>
      <c r="P20" s="306"/>
      <c r="Q20" s="306"/>
    </row>
    <row r="21" spans="1:17" ht="12" customHeight="1">
      <c r="A21" s="309" t="s">
        <v>1383</v>
      </c>
      <c r="B21" s="310">
        <v>4460</v>
      </c>
      <c r="C21" s="310">
        <v>583</v>
      </c>
      <c r="D21" s="310">
        <v>26000</v>
      </c>
      <c r="E21" s="310">
        <v>96</v>
      </c>
      <c r="F21" s="311">
        <v>0</v>
      </c>
      <c r="G21" s="311">
        <v>0</v>
      </c>
      <c r="H21" s="311">
        <v>0</v>
      </c>
      <c r="I21" s="312">
        <v>0</v>
      </c>
      <c r="J21" s="313"/>
      <c r="K21" s="313"/>
      <c r="L21" s="314"/>
      <c r="M21" s="314"/>
      <c r="N21" s="313"/>
      <c r="O21" s="313"/>
      <c r="P21" s="313"/>
      <c r="Q21" s="313"/>
    </row>
    <row r="22" spans="1:17" ht="12" customHeight="1">
      <c r="A22" s="309" t="s">
        <v>1384</v>
      </c>
      <c r="B22" s="310">
        <v>3860</v>
      </c>
      <c r="C22" s="310">
        <v>513</v>
      </c>
      <c r="D22" s="310">
        <v>19800</v>
      </c>
      <c r="E22" s="310">
        <v>90</v>
      </c>
      <c r="F22" s="311">
        <v>7</v>
      </c>
      <c r="G22" s="311">
        <v>114</v>
      </c>
      <c r="H22" s="311">
        <v>8</v>
      </c>
      <c r="I22" s="315">
        <v>88</v>
      </c>
      <c r="J22" s="313"/>
      <c r="K22" s="313"/>
      <c r="L22" s="314"/>
      <c r="M22" s="268"/>
      <c r="N22" s="313"/>
      <c r="O22" s="313"/>
      <c r="P22" s="313"/>
      <c r="Q22" s="313"/>
    </row>
    <row r="23" spans="1:17" ht="12" customHeight="1">
      <c r="A23" s="309" t="s">
        <v>1386</v>
      </c>
      <c r="B23" s="310">
        <v>5500</v>
      </c>
      <c r="C23" s="310">
        <v>551</v>
      </c>
      <c r="D23" s="310">
        <v>30300</v>
      </c>
      <c r="E23" s="310">
        <v>93</v>
      </c>
      <c r="F23" s="311">
        <v>0</v>
      </c>
      <c r="G23" s="311">
        <v>0</v>
      </c>
      <c r="H23" s="311">
        <v>0</v>
      </c>
      <c r="I23" s="312">
        <v>0</v>
      </c>
      <c r="J23" s="313"/>
      <c r="K23" s="313"/>
      <c r="L23" s="314"/>
      <c r="M23" s="268"/>
      <c r="N23" s="313"/>
      <c r="O23" s="313"/>
      <c r="P23" s="313"/>
      <c r="Q23" s="313"/>
    </row>
    <row r="24" spans="1:17" ht="12" customHeight="1">
      <c r="A24" s="309" t="s">
        <v>1388</v>
      </c>
      <c r="B24" s="310">
        <v>5980</v>
      </c>
      <c r="C24" s="310">
        <v>543</v>
      </c>
      <c r="D24" s="310">
        <v>32500</v>
      </c>
      <c r="E24" s="310">
        <v>90</v>
      </c>
      <c r="F24" s="311">
        <v>0</v>
      </c>
      <c r="G24" s="311">
        <v>0</v>
      </c>
      <c r="H24" s="311">
        <v>0</v>
      </c>
      <c r="I24" s="312">
        <v>0</v>
      </c>
      <c r="J24" s="313"/>
      <c r="K24" s="313"/>
      <c r="L24" s="314"/>
      <c r="M24" s="268"/>
      <c r="N24" s="313"/>
      <c r="O24" s="313"/>
      <c r="P24" s="313"/>
      <c r="Q24" s="313"/>
    </row>
    <row r="25" spans="1:17" ht="12" customHeight="1">
      <c r="A25" s="309"/>
      <c r="B25" s="310"/>
      <c r="C25" s="310"/>
      <c r="D25" s="310"/>
      <c r="E25" s="310"/>
      <c r="F25" s="311"/>
      <c r="G25" s="311"/>
      <c r="H25" s="311"/>
      <c r="I25" s="312"/>
      <c r="J25" s="313"/>
      <c r="K25" s="313"/>
      <c r="L25" s="314"/>
      <c r="M25" s="268"/>
      <c r="N25" s="313"/>
      <c r="O25" s="313"/>
      <c r="P25" s="313"/>
      <c r="Q25" s="313"/>
    </row>
    <row r="26" spans="1:17" ht="12" customHeight="1">
      <c r="A26" s="309" t="s">
        <v>1390</v>
      </c>
      <c r="B26" s="310">
        <v>3990</v>
      </c>
      <c r="C26" s="310">
        <v>492</v>
      </c>
      <c r="D26" s="310">
        <v>19600</v>
      </c>
      <c r="E26" s="310">
        <v>91</v>
      </c>
      <c r="F26" s="316">
        <v>0</v>
      </c>
      <c r="G26" s="311">
        <v>127</v>
      </c>
      <c r="H26" s="316">
        <v>0</v>
      </c>
      <c r="I26" s="315">
        <v>54</v>
      </c>
      <c r="J26" s="313"/>
      <c r="K26" s="313"/>
      <c r="L26" s="314"/>
      <c r="M26" s="268"/>
      <c r="N26" s="313"/>
      <c r="O26" s="313"/>
      <c r="P26" s="313"/>
      <c r="Q26" s="313"/>
    </row>
    <row r="27" spans="1:17" ht="12" customHeight="1">
      <c r="A27" s="309" t="s">
        <v>1392</v>
      </c>
      <c r="B27" s="310">
        <v>1860</v>
      </c>
      <c r="C27" s="310">
        <v>584</v>
      </c>
      <c r="D27" s="310">
        <v>10900</v>
      </c>
      <c r="E27" s="310">
        <v>95</v>
      </c>
      <c r="F27" s="311">
        <v>0</v>
      </c>
      <c r="G27" s="311">
        <v>0</v>
      </c>
      <c r="H27" s="311">
        <v>0</v>
      </c>
      <c r="I27" s="312">
        <v>0</v>
      </c>
      <c r="J27" s="313"/>
      <c r="K27" s="313"/>
      <c r="L27" s="314"/>
      <c r="M27" s="268"/>
      <c r="N27" s="313"/>
      <c r="O27" s="313"/>
      <c r="P27" s="313"/>
      <c r="Q27" s="313"/>
    </row>
    <row r="28" spans="1:17" ht="12" customHeight="1">
      <c r="A28" s="309" t="s">
        <v>1394</v>
      </c>
      <c r="B28" s="310">
        <v>1330</v>
      </c>
      <c r="C28" s="310">
        <v>559</v>
      </c>
      <c r="D28" s="310">
        <v>7440</v>
      </c>
      <c r="E28" s="310">
        <v>99</v>
      </c>
      <c r="F28" s="311">
        <v>0</v>
      </c>
      <c r="G28" s="311">
        <v>0</v>
      </c>
      <c r="H28" s="311">
        <v>0</v>
      </c>
      <c r="I28" s="312">
        <v>0</v>
      </c>
      <c r="J28" s="313"/>
      <c r="K28" s="313"/>
      <c r="L28" s="314"/>
      <c r="M28" s="268"/>
      <c r="N28" s="313"/>
      <c r="O28" s="313"/>
      <c r="P28" s="313"/>
      <c r="Q28" s="313"/>
    </row>
    <row r="29" spans="1:17" ht="12" customHeight="1">
      <c r="A29" s="309" t="s">
        <v>1395</v>
      </c>
      <c r="B29" s="310">
        <v>2650</v>
      </c>
      <c r="C29" s="310">
        <v>542</v>
      </c>
      <c r="D29" s="310">
        <v>14400</v>
      </c>
      <c r="E29" s="310">
        <v>96</v>
      </c>
      <c r="F29" s="311">
        <v>0</v>
      </c>
      <c r="G29" s="311">
        <v>0</v>
      </c>
      <c r="H29" s="311">
        <v>0</v>
      </c>
      <c r="I29" s="312">
        <v>0</v>
      </c>
      <c r="J29" s="313"/>
      <c r="K29" s="313"/>
      <c r="L29" s="314"/>
      <c r="M29" s="268"/>
      <c r="N29" s="313"/>
      <c r="O29" s="313"/>
      <c r="P29" s="313"/>
      <c r="Q29" s="313"/>
    </row>
    <row r="30" spans="1:17" ht="12" customHeight="1">
      <c r="A30" s="309"/>
      <c r="B30" s="310"/>
      <c r="C30" s="310"/>
      <c r="D30" s="310"/>
      <c r="E30" s="310"/>
      <c r="F30" s="311"/>
      <c r="G30" s="311"/>
      <c r="H30" s="311"/>
      <c r="I30" s="312"/>
      <c r="J30" s="313"/>
      <c r="K30" s="313"/>
      <c r="L30" s="314"/>
      <c r="M30" s="268"/>
      <c r="N30" s="313"/>
      <c r="O30" s="313"/>
      <c r="P30" s="313"/>
      <c r="Q30" s="313"/>
    </row>
    <row r="31" spans="1:17" ht="12" customHeight="1">
      <c r="A31" s="309" t="s">
        <v>1398</v>
      </c>
      <c r="B31" s="310">
        <v>2670</v>
      </c>
      <c r="C31" s="310">
        <v>539</v>
      </c>
      <c r="D31" s="310">
        <v>14400</v>
      </c>
      <c r="E31" s="310">
        <v>93</v>
      </c>
      <c r="F31" s="311">
        <v>0</v>
      </c>
      <c r="G31" s="311">
        <v>0</v>
      </c>
      <c r="H31" s="311">
        <v>0</v>
      </c>
      <c r="I31" s="312">
        <v>0</v>
      </c>
      <c r="J31" s="313"/>
      <c r="K31" s="313"/>
      <c r="L31" s="314"/>
      <c r="M31" s="268"/>
      <c r="N31" s="313"/>
      <c r="O31" s="313"/>
      <c r="P31" s="313"/>
      <c r="Q31" s="313"/>
    </row>
    <row r="32" spans="1:17" ht="12" customHeight="1">
      <c r="A32" s="309" t="s">
        <v>1400</v>
      </c>
      <c r="B32" s="310">
        <v>1760</v>
      </c>
      <c r="C32" s="310">
        <v>594</v>
      </c>
      <c r="D32" s="310">
        <v>10500</v>
      </c>
      <c r="E32" s="310">
        <v>97</v>
      </c>
      <c r="F32" s="311">
        <v>0</v>
      </c>
      <c r="G32" s="311">
        <v>0</v>
      </c>
      <c r="H32" s="311">
        <v>0</v>
      </c>
      <c r="I32" s="312">
        <v>0</v>
      </c>
      <c r="J32" s="313"/>
      <c r="K32" s="313"/>
      <c r="L32" s="314"/>
      <c r="M32" s="268"/>
      <c r="N32" s="313"/>
      <c r="O32" s="313"/>
      <c r="P32" s="313"/>
      <c r="Q32" s="313"/>
    </row>
    <row r="33" spans="1:17" ht="12" customHeight="1">
      <c r="A33" s="309" t="s">
        <v>1402</v>
      </c>
      <c r="B33" s="310">
        <v>1610</v>
      </c>
      <c r="C33" s="310">
        <v>545</v>
      </c>
      <c r="D33" s="310">
        <v>8770</v>
      </c>
      <c r="E33" s="310">
        <v>95</v>
      </c>
      <c r="F33" s="311">
        <v>0</v>
      </c>
      <c r="G33" s="311">
        <v>0</v>
      </c>
      <c r="H33" s="311">
        <v>0</v>
      </c>
      <c r="I33" s="312">
        <v>0</v>
      </c>
      <c r="J33" s="313"/>
      <c r="K33" s="313"/>
      <c r="L33" s="314"/>
      <c r="M33" s="268"/>
      <c r="N33" s="313"/>
      <c r="O33" s="313"/>
      <c r="P33" s="313"/>
      <c r="Q33" s="313"/>
    </row>
    <row r="34" spans="1:17" ht="12" customHeight="1">
      <c r="A34" s="309" t="s">
        <v>1404</v>
      </c>
      <c r="B34" s="310">
        <v>3560</v>
      </c>
      <c r="C34" s="310">
        <v>504</v>
      </c>
      <c r="D34" s="310">
        <v>17900</v>
      </c>
      <c r="E34" s="310">
        <v>94</v>
      </c>
      <c r="F34" s="311">
        <v>5</v>
      </c>
      <c r="G34" s="311">
        <v>176</v>
      </c>
      <c r="H34" s="311">
        <v>9</v>
      </c>
      <c r="I34" s="312">
        <v>85</v>
      </c>
      <c r="J34" s="313"/>
      <c r="K34" s="313"/>
      <c r="L34" s="314"/>
      <c r="M34" s="268"/>
      <c r="N34" s="313"/>
      <c r="O34" s="313"/>
      <c r="P34" s="313"/>
      <c r="Q34" s="313"/>
    </row>
    <row r="35" spans="1:17" ht="12" customHeight="1">
      <c r="A35" s="309" t="s">
        <v>1406</v>
      </c>
      <c r="B35" s="310">
        <v>1930</v>
      </c>
      <c r="C35" s="310">
        <v>549</v>
      </c>
      <c r="D35" s="310">
        <v>10600</v>
      </c>
      <c r="E35" s="310">
        <v>92</v>
      </c>
      <c r="F35" s="317">
        <v>0</v>
      </c>
      <c r="G35" s="311">
        <v>114</v>
      </c>
      <c r="H35" s="316">
        <v>0</v>
      </c>
      <c r="I35" s="318">
        <v>88</v>
      </c>
      <c r="J35" s="313"/>
      <c r="K35" s="313"/>
      <c r="L35" s="314"/>
      <c r="M35" s="268"/>
      <c r="N35" s="313"/>
      <c r="O35" s="313"/>
      <c r="P35" s="313"/>
      <c r="Q35" s="313"/>
    </row>
    <row r="36" spans="1:17" ht="12" customHeight="1">
      <c r="A36" s="309"/>
      <c r="B36" s="310"/>
      <c r="C36" s="310"/>
      <c r="D36" s="310"/>
      <c r="E36" s="310"/>
      <c r="F36" s="317"/>
      <c r="G36" s="311"/>
      <c r="H36" s="316"/>
      <c r="I36" s="318"/>
      <c r="J36" s="313"/>
      <c r="K36" s="313"/>
      <c r="L36" s="314"/>
      <c r="M36" s="268"/>
      <c r="N36" s="313"/>
      <c r="O36" s="313"/>
      <c r="P36" s="313"/>
      <c r="Q36" s="313"/>
    </row>
    <row r="37" spans="1:17" ht="12" customHeight="1">
      <c r="A37" s="309" t="s">
        <v>1408</v>
      </c>
      <c r="B37" s="310">
        <v>622</v>
      </c>
      <c r="C37" s="310">
        <v>490</v>
      </c>
      <c r="D37" s="310">
        <v>3050</v>
      </c>
      <c r="E37" s="310">
        <v>88</v>
      </c>
      <c r="F37" s="311">
        <v>0</v>
      </c>
      <c r="G37" s="311">
        <v>0</v>
      </c>
      <c r="H37" s="311">
        <v>0</v>
      </c>
      <c r="I37" s="312">
        <v>0</v>
      </c>
      <c r="J37" s="313"/>
      <c r="K37" s="313"/>
      <c r="L37" s="314"/>
      <c r="M37" s="268"/>
      <c r="N37" s="313"/>
      <c r="O37" s="313"/>
      <c r="P37" s="313"/>
      <c r="Q37" s="313"/>
    </row>
    <row r="38" spans="1:17" ht="12" customHeight="1">
      <c r="A38" s="309" t="s">
        <v>1410</v>
      </c>
      <c r="B38" s="310">
        <v>626</v>
      </c>
      <c r="C38" s="310">
        <v>597</v>
      </c>
      <c r="D38" s="310">
        <v>3740</v>
      </c>
      <c r="E38" s="310">
        <v>96</v>
      </c>
      <c r="F38" s="311">
        <v>0</v>
      </c>
      <c r="G38" s="311">
        <v>0</v>
      </c>
      <c r="H38" s="311">
        <v>0</v>
      </c>
      <c r="I38" s="312">
        <v>0</v>
      </c>
      <c r="J38" s="313"/>
      <c r="K38" s="313"/>
      <c r="L38" s="314"/>
      <c r="M38" s="268"/>
      <c r="N38" s="313"/>
      <c r="O38" s="313"/>
      <c r="P38" s="313"/>
      <c r="Q38" s="313"/>
    </row>
    <row r="39" spans="1:17" ht="12" customHeight="1">
      <c r="A39" s="309" t="s">
        <v>1412</v>
      </c>
      <c r="B39" s="310">
        <v>1400</v>
      </c>
      <c r="C39" s="310">
        <v>586</v>
      </c>
      <c r="D39" s="310">
        <v>8200</v>
      </c>
      <c r="E39" s="310">
        <v>94</v>
      </c>
      <c r="F39" s="311">
        <v>0</v>
      </c>
      <c r="G39" s="311">
        <v>0</v>
      </c>
      <c r="H39" s="311">
        <v>0</v>
      </c>
      <c r="I39" s="312">
        <v>0</v>
      </c>
      <c r="J39" s="313"/>
      <c r="K39" s="313"/>
      <c r="L39" s="314"/>
      <c r="M39" s="268"/>
      <c r="N39" s="313"/>
      <c r="O39" s="313"/>
      <c r="P39" s="313"/>
      <c r="Q39" s="313"/>
    </row>
    <row r="40" spans="1:17" ht="12" customHeight="1">
      <c r="A40" s="309" t="s">
        <v>1414</v>
      </c>
      <c r="B40" s="310">
        <v>488</v>
      </c>
      <c r="C40" s="310">
        <v>434</v>
      </c>
      <c r="D40" s="310">
        <v>2120</v>
      </c>
      <c r="E40" s="310">
        <v>93</v>
      </c>
      <c r="F40" s="311">
        <v>0</v>
      </c>
      <c r="G40" s="311">
        <v>0</v>
      </c>
      <c r="H40" s="311">
        <v>0</v>
      </c>
      <c r="I40" s="312">
        <v>0</v>
      </c>
      <c r="J40" s="313"/>
      <c r="K40" s="313"/>
      <c r="L40" s="314"/>
      <c r="M40" s="268"/>
      <c r="N40" s="313"/>
      <c r="O40" s="313"/>
      <c r="P40" s="313"/>
      <c r="Q40" s="313"/>
    </row>
    <row r="41" spans="1:17" ht="12" customHeight="1">
      <c r="A41" s="309" t="s">
        <v>1416</v>
      </c>
      <c r="B41" s="310">
        <v>653</v>
      </c>
      <c r="C41" s="310">
        <v>494</v>
      </c>
      <c r="D41" s="310">
        <v>3230</v>
      </c>
      <c r="E41" s="310">
        <v>94</v>
      </c>
      <c r="F41" s="311">
        <v>0</v>
      </c>
      <c r="G41" s="311">
        <v>0</v>
      </c>
      <c r="H41" s="311">
        <v>0</v>
      </c>
      <c r="I41" s="312">
        <v>0</v>
      </c>
      <c r="J41" s="313"/>
      <c r="K41" s="313"/>
      <c r="L41" s="314"/>
      <c r="M41" s="268"/>
      <c r="N41" s="313"/>
      <c r="O41" s="313"/>
      <c r="P41" s="313"/>
      <c r="Q41" s="313"/>
    </row>
    <row r="42" spans="1:17" ht="12" customHeight="1">
      <c r="A42" s="309" t="s">
        <v>1368</v>
      </c>
      <c r="B42" s="310">
        <v>578</v>
      </c>
      <c r="C42" s="310">
        <v>488</v>
      </c>
      <c r="D42" s="310">
        <v>2820</v>
      </c>
      <c r="E42" s="310">
        <v>92</v>
      </c>
      <c r="F42" s="311">
        <v>0</v>
      </c>
      <c r="G42" s="311">
        <v>0</v>
      </c>
      <c r="H42" s="311">
        <v>0</v>
      </c>
      <c r="I42" s="312">
        <v>0</v>
      </c>
      <c r="J42" s="313"/>
      <c r="K42" s="313"/>
      <c r="L42" s="314"/>
      <c r="M42" s="268"/>
      <c r="N42" s="313"/>
      <c r="O42" s="313"/>
      <c r="P42" s="313"/>
      <c r="Q42" s="313"/>
    </row>
    <row r="43" spans="1:17" ht="12" customHeight="1">
      <c r="A43" s="309" t="s">
        <v>1369</v>
      </c>
      <c r="B43" s="310">
        <v>1250</v>
      </c>
      <c r="C43" s="310">
        <v>516</v>
      </c>
      <c r="D43" s="310">
        <v>6450</v>
      </c>
      <c r="E43" s="310">
        <v>96</v>
      </c>
      <c r="F43" s="316">
        <v>3</v>
      </c>
      <c r="G43" s="311">
        <v>184</v>
      </c>
      <c r="H43" s="311">
        <v>6</v>
      </c>
      <c r="I43" s="312">
        <v>89</v>
      </c>
      <c r="J43" s="313"/>
      <c r="K43" s="313"/>
      <c r="L43" s="314"/>
      <c r="M43" s="268"/>
      <c r="N43" s="313"/>
      <c r="O43" s="313"/>
      <c r="P43" s="313"/>
      <c r="Q43" s="313"/>
    </row>
    <row r="44" spans="1:17" ht="12" customHeight="1">
      <c r="A44" s="309"/>
      <c r="B44" s="310"/>
      <c r="C44" s="310"/>
      <c r="D44" s="310"/>
      <c r="E44" s="310"/>
      <c r="F44" s="316"/>
      <c r="G44" s="311"/>
      <c r="H44" s="311"/>
      <c r="I44" s="312"/>
      <c r="J44" s="313"/>
      <c r="K44" s="313"/>
      <c r="L44" s="314"/>
      <c r="M44" s="268"/>
      <c r="N44" s="313"/>
      <c r="O44" s="313"/>
      <c r="P44" s="313"/>
      <c r="Q44" s="313"/>
    </row>
    <row r="45" spans="1:17" ht="12" customHeight="1">
      <c r="A45" s="309" t="s">
        <v>1372</v>
      </c>
      <c r="B45" s="310">
        <v>1290</v>
      </c>
      <c r="C45" s="310">
        <v>463</v>
      </c>
      <c r="D45" s="310">
        <v>5970</v>
      </c>
      <c r="E45" s="310">
        <v>92</v>
      </c>
      <c r="F45" s="311">
        <v>0</v>
      </c>
      <c r="G45" s="311">
        <v>0</v>
      </c>
      <c r="H45" s="311">
        <v>0</v>
      </c>
      <c r="I45" s="312">
        <v>0</v>
      </c>
      <c r="J45" s="313"/>
      <c r="K45" s="313"/>
      <c r="L45" s="314"/>
      <c r="M45" s="268"/>
      <c r="N45" s="313"/>
      <c r="O45" s="313"/>
      <c r="P45" s="313"/>
      <c r="Q45" s="313"/>
    </row>
    <row r="46" spans="1:17" ht="12" customHeight="1">
      <c r="A46" s="309" t="s">
        <v>1373</v>
      </c>
      <c r="B46" s="310">
        <v>1850</v>
      </c>
      <c r="C46" s="310">
        <v>423</v>
      </c>
      <c r="D46" s="310">
        <v>7830</v>
      </c>
      <c r="E46" s="310">
        <v>81</v>
      </c>
      <c r="F46" s="311">
        <v>0</v>
      </c>
      <c r="G46" s="311">
        <v>0</v>
      </c>
      <c r="H46" s="311">
        <v>0</v>
      </c>
      <c r="I46" s="312">
        <v>0</v>
      </c>
      <c r="J46" s="313"/>
      <c r="K46" s="313"/>
      <c r="L46" s="314"/>
      <c r="M46" s="268"/>
      <c r="N46" s="313"/>
      <c r="O46" s="313"/>
      <c r="P46" s="313"/>
      <c r="Q46" s="313"/>
    </row>
    <row r="47" spans="1:17" ht="12" customHeight="1">
      <c r="A47" s="309" t="s">
        <v>1375</v>
      </c>
      <c r="B47" s="310">
        <v>1280</v>
      </c>
      <c r="C47" s="310">
        <v>488</v>
      </c>
      <c r="D47" s="310">
        <v>6250</v>
      </c>
      <c r="E47" s="310">
        <v>94</v>
      </c>
      <c r="F47" s="311">
        <v>0</v>
      </c>
      <c r="G47" s="311">
        <v>0</v>
      </c>
      <c r="H47" s="311">
        <v>0</v>
      </c>
      <c r="I47" s="312">
        <v>0</v>
      </c>
      <c r="J47" s="313"/>
      <c r="K47" s="313"/>
      <c r="L47" s="314"/>
      <c r="M47" s="268"/>
      <c r="N47" s="313"/>
      <c r="O47" s="313"/>
      <c r="P47" s="313"/>
      <c r="Q47" s="313"/>
    </row>
    <row r="48" spans="1:17" ht="12" customHeight="1">
      <c r="A48" s="309" t="s">
        <v>1377</v>
      </c>
      <c r="B48" s="310">
        <v>1650</v>
      </c>
      <c r="C48" s="310">
        <v>468</v>
      </c>
      <c r="D48" s="310">
        <v>7720</v>
      </c>
      <c r="E48" s="310">
        <v>93</v>
      </c>
      <c r="F48" s="316">
        <v>0</v>
      </c>
      <c r="G48" s="311">
        <v>114</v>
      </c>
      <c r="H48" s="316">
        <v>0</v>
      </c>
      <c r="I48" s="312">
        <v>54</v>
      </c>
      <c r="J48" s="313"/>
      <c r="K48" s="313"/>
      <c r="L48" s="314"/>
      <c r="M48" s="268"/>
      <c r="N48" s="313"/>
      <c r="O48" s="313"/>
      <c r="P48" s="313"/>
      <c r="Q48" s="313"/>
    </row>
    <row r="49" spans="1:17" ht="12" customHeight="1">
      <c r="A49" s="309" t="s">
        <v>1379</v>
      </c>
      <c r="B49" s="310">
        <v>735</v>
      </c>
      <c r="C49" s="310">
        <v>449</v>
      </c>
      <c r="D49" s="310">
        <v>3300</v>
      </c>
      <c r="E49" s="310">
        <v>89</v>
      </c>
      <c r="F49" s="316">
        <v>0</v>
      </c>
      <c r="G49" s="311">
        <v>104</v>
      </c>
      <c r="H49" s="316">
        <v>0</v>
      </c>
      <c r="I49" s="312">
        <v>53</v>
      </c>
      <c r="J49" s="313"/>
      <c r="K49" s="313"/>
      <c r="L49" s="314"/>
      <c r="M49" s="268"/>
      <c r="N49" s="313"/>
      <c r="O49" s="313"/>
      <c r="P49" s="313"/>
      <c r="Q49" s="313"/>
    </row>
    <row r="50" spans="1:17" ht="12" customHeight="1">
      <c r="A50" s="309" t="s">
        <v>1381</v>
      </c>
      <c r="B50" s="310">
        <v>1530</v>
      </c>
      <c r="C50" s="310">
        <v>476</v>
      </c>
      <c r="D50" s="310">
        <v>7290</v>
      </c>
      <c r="E50" s="310">
        <v>92</v>
      </c>
      <c r="F50" s="311">
        <v>0</v>
      </c>
      <c r="G50" s="311">
        <v>0</v>
      </c>
      <c r="H50" s="311">
        <v>0</v>
      </c>
      <c r="I50" s="312">
        <v>0</v>
      </c>
      <c r="J50" s="313"/>
      <c r="K50" s="313"/>
      <c r="L50" s="314"/>
      <c r="M50" s="268"/>
      <c r="N50" s="313"/>
      <c r="O50" s="313"/>
      <c r="P50" s="313"/>
      <c r="Q50" s="313"/>
    </row>
    <row r="51" spans="1:17" ht="12" customHeight="1">
      <c r="A51" s="309" t="s">
        <v>1382</v>
      </c>
      <c r="B51" s="310">
        <v>1170</v>
      </c>
      <c r="C51" s="310">
        <v>444</v>
      </c>
      <c r="D51" s="310">
        <v>5190</v>
      </c>
      <c r="E51" s="310">
        <v>88</v>
      </c>
      <c r="F51" s="316">
        <v>0</v>
      </c>
      <c r="G51" s="311">
        <v>102</v>
      </c>
      <c r="H51" s="316">
        <v>0</v>
      </c>
      <c r="I51" s="312">
        <v>0</v>
      </c>
      <c r="J51" s="313"/>
      <c r="K51" s="313"/>
      <c r="L51" s="314"/>
      <c r="M51" s="268"/>
      <c r="N51" s="313"/>
      <c r="O51" s="313"/>
      <c r="P51" s="313"/>
      <c r="Q51" s="313"/>
    </row>
    <row r="52" spans="1:17" ht="12" customHeight="1">
      <c r="A52" s="309"/>
      <c r="B52" s="310"/>
      <c r="C52" s="310"/>
      <c r="D52" s="310"/>
      <c r="E52" s="310"/>
      <c r="F52" s="316"/>
      <c r="G52" s="311"/>
      <c r="H52" s="316"/>
      <c r="I52" s="312"/>
      <c r="J52" s="313"/>
      <c r="K52" s="313"/>
      <c r="L52" s="314"/>
      <c r="M52" s="268"/>
      <c r="N52" s="313"/>
      <c r="O52" s="313"/>
      <c r="P52" s="313"/>
      <c r="Q52" s="313"/>
    </row>
    <row r="53" spans="1:17" ht="12" customHeight="1">
      <c r="A53" s="309" t="s">
        <v>1385</v>
      </c>
      <c r="B53" s="310">
        <v>2820</v>
      </c>
      <c r="C53" s="310">
        <v>553</v>
      </c>
      <c r="D53" s="310">
        <v>15600</v>
      </c>
      <c r="E53" s="310">
        <v>93</v>
      </c>
      <c r="F53" s="311">
        <v>0</v>
      </c>
      <c r="G53" s="311">
        <v>0</v>
      </c>
      <c r="H53" s="311">
        <v>0</v>
      </c>
      <c r="I53" s="312">
        <v>0</v>
      </c>
      <c r="J53" s="313"/>
      <c r="K53" s="313"/>
      <c r="L53" s="314"/>
      <c r="M53" s="268"/>
      <c r="N53" s="313"/>
      <c r="O53" s="313"/>
      <c r="P53" s="313"/>
      <c r="Q53" s="313"/>
    </row>
    <row r="54" spans="1:17" ht="12" customHeight="1">
      <c r="A54" s="309" t="s">
        <v>1387</v>
      </c>
      <c r="B54" s="310">
        <v>4110</v>
      </c>
      <c r="C54" s="310">
        <v>538</v>
      </c>
      <c r="D54" s="310">
        <v>22100</v>
      </c>
      <c r="E54" s="310">
        <v>88</v>
      </c>
      <c r="F54" s="311">
        <v>0</v>
      </c>
      <c r="G54" s="311">
        <v>0</v>
      </c>
      <c r="H54" s="311">
        <v>0</v>
      </c>
      <c r="I54" s="312">
        <v>0</v>
      </c>
      <c r="J54" s="313"/>
      <c r="K54" s="313"/>
      <c r="L54" s="314"/>
      <c r="M54" s="268"/>
      <c r="N54" s="313"/>
      <c r="O54" s="313"/>
      <c r="P54" s="313"/>
      <c r="Q54" s="313"/>
    </row>
    <row r="55" spans="1:17" ht="12" customHeight="1">
      <c r="A55" s="309" t="s">
        <v>1389</v>
      </c>
      <c r="B55" s="310">
        <v>897</v>
      </c>
      <c r="C55" s="310">
        <v>392</v>
      </c>
      <c r="D55" s="310">
        <v>3520</v>
      </c>
      <c r="E55" s="310">
        <v>92</v>
      </c>
      <c r="F55" s="311">
        <v>0</v>
      </c>
      <c r="G55" s="311">
        <v>0</v>
      </c>
      <c r="H55" s="311">
        <v>0</v>
      </c>
      <c r="I55" s="312">
        <v>0</v>
      </c>
      <c r="J55" s="313"/>
      <c r="K55" s="313"/>
      <c r="L55" s="314"/>
      <c r="M55" s="268"/>
      <c r="N55" s="313"/>
      <c r="O55" s="313"/>
      <c r="P55" s="313"/>
      <c r="Q55" s="313"/>
    </row>
    <row r="56" spans="1:17" ht="12" customHeight="1">
      <c r="A56" s="309" t="s">
        <v>1391</v>
      </c>
      <c r="B56" s="310">
        <v>1350</v>
      </c>
      <c r="C56" s="310">
        <v>473</v>
      </c>
      <c r="D56" s="310">
        <v>6390</v>
      </c>
      <c r="E56" s="310">
        <v>88</v>
      </c>
      <c r="F56" s="311">
        <v>0</v>
      </c>
      <c r="G56" s="311">
        <v>0</v>
      </c>
      <c r="H56" s="311">
        <v>0</v>
      </c>
      <c r="I56" s="312">
        <v>0</v>
      </c>
      <c r="J56" s="313"/>
      <c r="K56" s="313"/>
      <c r="L56" s="314"/>
      <c r="M56" s="268"/>
      <c r="N56" s="313"/>
      <c r="O56" s="313"/>
      <c r="P56" s="313"/>
      <c r="Q56" s="313"/>
    </row>
    <row r="57" spans="1:17" ht="12" customHeight="1">
      <c r="A57" s="309" t="s">
        <v>1393</v>
      </c>
      <c r="B57" s="310">
        <v>1910</v>
      </c>
      <c r="C57" s="310">
        <v>494</v>
      </c>
      <c r="D57" s="310">
        <v>9430</v>
      </c>
      <c r="E57" s="310">
        <v>90</v>
      </c>
      <c r="F57" s="311">
        <v>0</v>
      </c>
      <c r="G57" s="311">
        <v>0</v>
      </c>
      <c r="H57" s="311">
        <v>0</v>
      </c>
      <c r="I57" s="312">
        <v>0</v>
      </c>
      <c r="J57" s="313"/>
      <c r="K57" s="313"/>
      <c r="L57" s="314"/>
      <c r="M57" s="268"/>
      <c r="N57" s="313"/>
      <c r="O57" s="313"/>
      <c r="P57" s="313"/>
      <c r="Q57" s="313"/>
    </row>
    <row r="58" spans="1:17" ht="12" customHeight="1">
      <c r="A58" s="309"/>
      <c r="B58" s="310"/>
      <c r="C58" s="310"/>
      <c r="D58" s="310"/>
      <c r="E58" s="310"/>
      <c r="F58" s="311"/>
      <c r="G58" s="311"/>
      <c r="H58" s="311"/>
      <c r="I58" s="312"/>
      <c r="J58" s="313"/>
      <c r="K58" s="313"/>
      <c r="L58" s="314"/>
      <c r="M58" s="268"/>
      <c r="N58" s="313"/>
      <c r="O58" s="313"/>
      <c r="P58" s="313"/>
      <c r="Q58" s="313"/>
    </row>
    <row r="59" spans="1:17" ht="12" customHeight="1">
      <c r="A59" s="309" t="s">
        <v>1396</v>
      </c>
      <c r="B59" s="310">
        <v>1440</v>
      </c>
      <c r="C59" s="310">
        <v>516</v>
      </c>
      <c r="D59" s="310">
        <v>7430</v>
      </c>
      <c r="E59" s="310">
        <v>96</v>
      </c>
      <c r="F59" s="311">
        <v>0</v>
      </c>
      <c r="G59" s="311">
        <v>0</v>
      </c>
      <c r="H59" s="311">
        <v>0</v>
      </c>
      <c r="I59" s="312">
        <v>0</v>
      </c>
      <c r="J59" s="313"/>
      <c r="K59" s="313"/>
      <c r="L59" s="314"/>
      <c r="M59" s="268"/>
      <c r="N59" s="313"/>
      <c r="O59" s="313"/>
      <c r="P59" s="313"/>
      <c r="Q59" s="313"/>
    </row>
    <row r="60" spans="1:17" ht="12" customHeight="1">
      <c r="A60" s="309" t="s">
        <v>1397</v>
      </c>
      <c r="B60" s="310">
        <v>3160</v>
      </c>
      <c r="C60" s="310">
        <v>568</v>
      </c>
      <c r="D60" s="311">
        <v>17900</v>
      </c>
      <c r="E60" s="311">
        <v>94</v>
      </c>
      <c r="F60" s="311">
        <v>0</v>
      </c>
      <c r="G60" s="311">
        <v>0</v>
      </c>
      <c r="H60" s="311">
        <v>0</v>
      </c>
      <c r="I60" s="312">
        <v>0</v>
      </c>
      <c r="J60" s="313"/>
      <c r="K60" s="313"/>
      <c r="L60" s="314"/>
      <c r="M60" s="268"/>
      <c r="N60" s="313"/>
      <c r="O60" s="313"/>
      <c r="P60" s="313"/>
      <c r="Q60" s="313"/>
    </row>
    <row r="61" spans="1:17" ht="12" customHeight="1">
      <c r="A61" s="309" t="s">
        <v>1399</v>
      </c>
      <c r="B61" s="310">
        <v>3130</v>
      </c>
      <c r="C61" s="310">
        <v>558</v>
      </c>
      <c r="D61" s="310">
        <v>17500</v>
      </c>
      <c r="E61" s="310">
        <v>93</v>
      </c>
      <c r="F61" s="311">
        <v>0</v>
      </c>
      <c r="G61" s="311">
        <v>0</v>
      </c>
      <c r="H61" s="311">
        <v>0</v>
      </c>
      <c r="I61" s="312">
        <v>0</v>
      </c>
      <c r="J61" s="313"/>
      <c r="K61" s="313"/>
      <c r="L61" s="314"/>
      <c r="M61" s="268"/>
      <c r="N61" s="313"/>
      <c r="O61" s="313"/>
      <c r="P61" s="313"/>
      <c r="Q61" s="313"/>
    </row>
    <row r="62" spans="1:17" ht="12" customHeight="1">
      <c r="A62" s="309" t="s">
        <v>1401</v>
      </c>
      <c r="B62" s="310">
        <v>2520</v>
      </c>
      <c r="C62" s="310">
        <v>498</v>
      </c>
      <c r="D62" s="310">
        <v>12500</v>
      </c>
      <c r="E62" s="310">
        <v>94</v>
      </c>
      <c r="F62" s="311">
        <v>0</v>
      </c>
      <c r="G62" s="311">
        <v>0</v>
      </c>
      <c r="H62" s="311">
        <v>0</v>
      </c>
      <c r="I62" s="312">
        <v>0</v>
      </c>
      <c r="J62" s="313"/>
      <c r="K62" s="313"/>
      <c r="L62" s="314"/>
      <c r="M62" s="268"/>
      <c r="N62" s="313"/>
      <c r="O62" s="313"/>
      <c r="P62" s="313"/>
      <c r="Q62" s="313"/>
    </row>
    <row r="63" spans="1:17" ht="12" customHeight="1">
      <c r="A63" s="309" t="s">
        <v>1403</v>
      </c>
      <c r="B63" s="310">
        <v>1650</v>
      </c>
      <c r="C63" s="310">
        <v>500</v>
      </c>
      <c r="D63" s="310">
        <v>8250</v>
      </c>
      <c r="E63" s="310">
        <v>91</v>
      </c>
      <c r="F63" s="311">
        <v>0</v>
      </c>
      <c r="G63" s="311">
        <v>0</v>
      </c>
      <c r="H63" s="311">
        <v>0</v>
      </c>
      <c r="I63" s="312">
        <v>0</v>
      </c>
      <c r="J63" s="313"/>
      <c r="K63" s="313"/>
      <c r="L63" s="314"/>
      <c r="M63" s="268"/>
      <c r="N63" s="313"/>
      <c r="O63" s="313"/>
      <c r="P63" s="313"/>
      <c r="Q63" s="313"/>
    </row>
    <row r="64" spans="1:17" ht="12" customHeight="1">
      <c r="A64" s="309" t="s">
        <v>1405</v>
      </c>
      <c r="B64" s="310">
        <v>2080</v>
      </c>
      <c r="C64" s="310">
        <v>538</v>
      </c>
      <c r="D64" s="310">
        <v>11200</v>
      </c>
      <c r="E64" s="310">
        <v>90</v>
      </c>
      <c r="F64" s="311">
        <v>0</v>
      </c>
      <c r="G64" s="311">
        <v>0</v>
      </c>
      <c r="H64" s="311">
        <v>0</v>
      </c>
      <c r="I64" s="312">
        <v>0</v>
      </c>
      <c r="J64" s="313"/>
      <c r="K64" s="313"/>
      <c r="L64" s="314"/>
      <c r="M64" s="268"/>
      <c r="N64" s="313"/>
      <c r="O64" s="313"/>
      <c r="P64" s="313"/>
      <c r="Q64" s="313"/>
    </row>
    <row r="65" spans="1:17" ht="12" customHeight="1">
      <c r="A65" s="309" t="s">
        <v>1407</v>
      </c>
      <c r="B65" s="310">
        <v>844</v>
      </c>
      <c r="C65" s="310">
        <v>476</v>
      </c>
      <c r="D65" s="310">
        <v>4020</v>
      </c>
      <c r="E65" s="310">
        <v>91</v>
      </c>
      <c r="F65" s="311">
        <v>0</v>
      </c>
      <c r="G65" s="311">
        <v>0</v>
      </c>
      <c r="H65" s="311">
        <v>0</v>
      </c>
      <c r="I65" s="312">
        <v>0</v>
      </c>
      <c r="J65" s="313"/>
      <c r="K65" s="313"/>
      <c r="L65" s="314"/>
      <c r="M65" s="268"/>
      <c r="N65" s="313"/>
      <c r="O65" s="313"/>
      <c r="P65" s="313"/>
      <c r="Q65" s="313"/>
    </row>
    <row r="66" spans="1:17" ht="12" customHeight="1">
      <c r="A66" s="309" t="s">
        <v>1409</v>
      </c>
      <c r="B66" s="310">
        <v>633</v>
      </c>
      <c r="C66" s="310">
        <v>428</v>
      </c>
      <c r="D66" s="310">
        <v>2710</v>
      </c>
      <c r="E66" s="310">
        <v>95</v>
      </c>
      <c r="F66" s="311">
        <v>0</v>
      </c>
      <c r="G66" s="311">
        <v>0</v>
      </c>
      <c r="H66" s="311">
        <v>0</v>
      </c>
      <c r="I66" s="312">
        <v>0</v>
      </c>
      <c r="J66" s="313"/>
      <c r="K66" s="313"/>
      <c r="L66" s="314"/>
      <c r="M66" s="268"/>
      <c r="N66" s="313"/>
      <c r="O66" s="313"/>
      <c r="P66" s="313"/>
      <c r="Q66" s="313"/>
    </row>
    <row r="67" spans="1:17" ht="12" customHeight="1">
      <c r="A67" s="309" t="s">
        <v>1411</v>
      </c>
      <c r="B67" s="310">
        <v>2730</v>
      </c>
      <c r="C67" s="310">
        <v>540</v>
      </c>
      <c r="D67" s="310">
        <v>14700</v>
      </c>
      <c r="E67" s="310">
        <v>92</v>
      </c>
      <c r="F67" s="311">
        <v>0</v>
      </c>
      <c r="G67" s="311">
        <v>0</v>
      </c>
      <c r="H67" s="311">
        <v>0</v>
      </c>
      <c r="I67" s="312">
        <v>0</v>
      </c>
      <c r="J67" s="313"/>
      <c r="K67" s="313"/>
      <c r="L67" s="314"/>
      <c r="M67" s="268"/>
      <c r="N67" s="313"/>
      <c r="O67" s="313"/>
      <c r="P67" s="313"/>
      <c r="Q67" s="313"/>
    </row>
    <row r="68" spans="1:17" ht="12" customHeight="1">
      <c r="A68" s="309" t="s">
        <v>1413</v>
      </c>
      <c r="B68" s="310">
        <v>1110</v>
      </c>
      <c r="C68" s="310">
        <v>528</v>
      </c>
      <c r="D68" s="310">
        <v>5860</v>
      </c>
      <c r="E68" s="310">
        <v>93</v>
      </c>
      <c r="F68" s="311">
        <v>0</v>
      </c>
      <c r="G68" s="311">
        <v>0</v>
      </c>
      <c r="H68" s="311">
        <v>0</v>
      </c>
      <c r="I68" s="312">
        <v>0</v>
      </c>
      <c r="J68" s="313"/>
      <c r="K68" s="313"/>
      <c r="L68" s="314"/>
      <c r="M68" s="268"/>
      <c r="N68" s="313"/>
      <c r="O68" s="313"/>
      <c r="P68" s="313"/>
      <c r="Q68" s="313"/>
    </row>
    <row r="69" spans="1:17" ht="12" customHeight="1">
      <c r="A69" s="309" t="s">
        <v>1415</v>
      </c>
      <c r="B69" s="310">
        <v>828</v>
      </c>
      <c r="C69" s="310">
        <v>506</v>
      </c>
      <c r="D69" s="310">
        <v>4190</v>
      </c>
      <c r="E69" s="310">
        <v>92</v>
      </c>
      <c r="F69" s="311">
        <v>0</v>
      </c>
      <c r="G69" s="311">
        <v>0</v>
      </c>
      <c r="H69" s="311">
        <v>0</v>
      </c>
      <c r="I69" s="312">
        <v>0</v>
      </c>
      <c r="J69" s="313"/>
      <c r="K69" s="313"/>
      <c r="L69" s="314"/>
      <c r="M69" s="268"/>
      <c r="N69" s="313"/>
      <c r="O69" s="313"/>
      <c r="P69" s="313"/>
      <c r="Q69" s="313"/>
    </row>
    <row r="70" spans="1:17" ht="12" customHeight="1">
      <c r="A70" s="277" t="s">
        <v>1417</v>
      </c>
      <c r="B70" s="319">
        <v>1390</v>
      </c>
      <c r="C70" s="319">
        <v>512</v>
      </c>
      <c r="D70" s="319">
        <v>7120</v>
      </c>
      <c r="E70" s="319">
        <v>93</v>
      </c>
      <c r="F70" s="320">
        <v>0</v>
      </c>
      <c r="G70" s="320">
        <v>0</v>
      </c>
      <c r="H70" s="320">
        <v>0</v>
      </c>
      <c r="I70" s="321">
        <v>0</v>
      </c>
      <c r="J70" s="313"/>
      <c r="K70" s="313"/>
      <c r="L70" s="314"/>
      <c r="M70" s="268"/>
      <c r="N70" s="313"/>
      <c r="O70" s="313"/>
      <c r="P70" s="313"/>
      <c r="Q70" s="313"/>
    </row>
    <row r="71" spans="1:12" ht="13.5" customHeight="1">
      <c r="A71" s="322" t="s">
        <v>1540</v>
      </c>
      <c r="B71" s="268"/>
      <c r="C71" s="268"/>
      <c r="D71" s="268"/>
      <c r="E71" s="268"/>
      <c r="F71" s="269"/>
      <c r="G71" s="269"/>
      <c r="H71" s="269"/>
      <c r="I71" s="269"/>
      <c r="J71" s="268"/>
      <c r="K71" s="268"/>
      <c r="L71" s="268"/>
    </row>
    <row r="72" spans="1:12" ht="13.5" customHeight="1">
      <c r="A72" s="323"/>
      <c r="B72" s="268"/>
      <c r="C72" s="268"/>
      <c r="D72" s="268"/>
      <c r="E72" s="268"/>
      <c r="F72" s="269"/>
      <c r="G72" s="269"/>
      <c r="H72" s="269"/>
      <c r="I72" s="269"/>
      <c r="J72" s="268"/>
      <c r="K72" s="268"/>
      <c r="L72" s="268"/>
    </row>
    <row r="73" spans="2:12" ht="13.5" customHeight="1">
      <c r="B73" s="268"/>
      <c r="C73" s="268"/>
      <c r="D73" s="268"/>
      <c r="E73" s="268"/>
      <c r="F73" s="269"/>
      <c r="G73" s="269"/>
      <c r="H73" s="269"/>
      <c r="I73" s="269"/>
      <c r="J73" s="268"/>
      <c r="K73" s="268"/>
      <c r="L73" s="268"/>
    </row>
    <row r="74" spans="2:12" ht="15" customHeight="1">
      <c r="B74" s="268"/>
      <c r="C74" s="268"/>
      <c r="D74" s="268"/>
      <c r="E74" s="268"/>
      <c r="F74" s="269"/>
      <c r="G74" s="269"/>
      <c r="H74" s="269"/>
      <c r="I74" s="269"/>
      <c r="J74" s="268"/>
      <c r="K74" s="268"/>
      <c r="L74" s="268"/>
    </row>
    <row r="75" spans="1:12" ht="15" customHeight="1">
      <c r="A75" s="268"/>
      <c r="B75" s="268"/>
      <c r="C75" s="268"/>
      <c r="D75" s="268"/>
      <c r="E75" s="268"/>
      <c r="F75" s="269"/>
      <c r="G75" s="269"/>
      <c r="H75" s="269"/>
      <c r="I75" s="269"/>
      <c r="L75" s="268"/>
    </row>
    <row r="76" spans="1:12" ht="15" customHeight="1">
      <c r="A76" s="268"/>
      <c r="B76" s="268"/>
      <c r="C76" s="268"/>
      <c r="D76" s="268"/>
      <c r="E76" s="268"/>
      <c r="F76" s="269"/>
      <c r="G76" s="269"/>
      <c r="H76" s="269"/>
      <c r="I76" s="269"/>
      <c r="L76" s="268"/>
    </row>
    <row r="77" spans="1:12" ht="15" customHeight="1">
      <c r="A77" s="268"/>
      <c r="B77" s="268"/>
      <c r="C77" s="268"/>
      <c r="D77" s="268"/>
      <c r="E77" s="268"/>
      <c r="F77" s="269"/>
      <c r="G77" s="269"/>
      <c r="H77" s="269"/>
      <c r="I77" s="269"/>
      <c r="L77" s="268"/>
    </row>
    <row r="78" spans="1:12" ht="15" customHeight="1">
      <c r="A78" s="268"/>
      <c r="B78" s="268"/>
      <c r="C78" s="268"/>
      <c r="D78" s="268"/>
      <c r="E78" s="268"/>
      <c r="F78" s="269"/>
      <c r="G78" s="269"/>
      <c r="H78" s="269"/>
      <c r="I78" s="269"/>
      <c r="L78" s="268"/>
    </row>
    <row r="79" spans="1:12" ht="15" customHeight="1">
      <c r="A79" s="268"/>
      <c r="B79" s="268"/>
      <c r="C79" s="268"/>
      <c r="D79" s="268"/>
      <c r="E79" s="268"/>
      <c r="F79" s="269"/>
      <c r="G79" s="269"/>
      <c r="H79" s="269"/>
      <c r="I79" s="269"/>
      <c r="L79" s="268"/>
    </row>
    <row r="80" spans="1:12" ht="15" customHeight="1">
      <c r="A80" s="268"/>
      <c r="B80" s="268"/>
      <c r="C80" s="268"/>
      <c r="D80" s="268"/>
      <c r="E80" s="268"/>
      <c r="F80" s="269"/>
      <c r="G80" s="269"/>
      <c r="H80" s="269"/>
      <c r="I80" s="269"/>
      <c r="L80" s="268"/>
    </row>
    <row r="81" spans="1:12" ht="15" customHeight="1">
      <c r="A81" s="268"/>
      <c r="B81" s="268"/>
      <c r="C81" s="268"/>
      <c r="D81" s="268"/>
      <c r="E81" s="268"/>
      <c r="F81" s="269"/>
      <c r="G81" s="269"/>
      <c r="H81" s="269"/>
      <c r="I81" s="269"/>
      <c r="L81" s="268"/>
    </row>
    <row r="82" spans="1:12" ht="15" customHeight="1">
      <c r="A82" s="268"/>
      <c r="B82" s="268"/>
      <c r="C82" s="268"/>
      <c r="D82" s="268"/>
      <c r="E82" s="268"/>
      <c r="F82" s="269"/>
      <c r="G82" s="269"/>
      <c r="H82" s="269"/>
      <c r="I82" s="269"/>
      <c r="L82" s="268"/>
    </row>
    <row r="83" spans="1:12" ht="15" customHeight="1">
      <c r="A83" s="268"/>
      <c r="B83" s="268"/>
      <c r="C83" s="268"/>
      <c r="D83" s="268"/>
      <c r="E83" s="268"/>
      <c r="F83" s="269"/>
      <c r="G83" s="269"/>
      <c r="H83" s="269"/>
      <c r="I83" s="269"/>
      <c r="L83" s="268"/>
    </row>
    <row r="84" spans="1:12" ht="15" customHeight="1">
      <c r="A84" s="268"/>
      <c r="B84" s="268"/>
      <c r="C84" s="268"/>
      <c r="D84" s="268"/>
      <c r="E84" s="268"/>
      <c r="F84" s="269"/>
      <c r="G84" s="269"/>
      <c r="H84" s="269"/>
      <c r="I84" s="269"/>
      <c r="L84" s="268"/>
    </row>
    <row r="85" spans="1:12" ht="15" customHeight="1">
      <c r="A85" s="268"/>
      <c r="B85" s="268"/>
      <c r="C85" s="268"/>
      <c r="D85" s="268"/>
      <c r="E85" s="268"/>
      <c r="F85" s="269"/>
      <c r="G85" s="269"/>
      <c r="H85" s="269"/>
      <c r="I85" s="269"/>
      <c r="L85" s="268"/>
    </row>
    <row r="86" spans="1:12" ht="15" customHeight="1">
      <c r="A86" s="268"/>
      <c r="B86" s="268"/>
      <c r="C86" s="268"/>
      <c r="D86" s="268"/>
      <c r="E86" s="268"/>
      <c r="F86" s="269"/>
      <c r="G86" s="269"/>
      <c r="H86" s="269"/>
      <c r="I86" s="269"/>
      <c r="L86" s="268"/>
    </row>
    <row r="87" spans="1:9" ht="15" customHeight="1">
      <c r="A87" s="268"/>
      <c r="B87" s="268"/>
      <c r="C87" s="268"/>
      <c r="D87" s="268"/>
      <c r="E87" s="268"/>
      <c r="F87" s="269"/>
      <c r="G87" s="269"/>
      <c r="H87" s="269"/>
      <c r="I87" s="269"/>
    </row>
    <row r="88" spans="1:9" ht="15" customHeight="1">
      <c r="A88" s="268"/>
      <c r="B88" s="268"/>
      <c r="C88" s="268"/>
      <c r="D88" s="268"/>
      <c r="E88" s="268"/>
      <c r="F88" s="269"/>
      <c r="G88" s="269"/>
      <c r="H88" s="269"/>
      <c r="I88" s="269"/>
    </row>
    <row r="89" spans="1:9" ht="15" customHeight="1">
      <c r="A89" s="268"/>
      <c r="B89" s="268"/>
      <c r="C89" s="268"/>
      <c r="D89" s="268"/>
      <c r="E89" s="268"/>
      <c r="F89" s="269"/>
      <c r="G89" s="269"/>
      <c r="H89" s="269"/>
      <c r="I89" s="269"/>
    </row>
    <row r="90" spans="1:9" ht="15" customHeight="1">
      <c r="A90" s="268"/>
      <c r="B90" s="268"/>
      <c r="C90" s="268"/>
      <c r="D90" s="268"/>
      <c r="E90" s="268"/>
      <c r="F90" s="269"/>
      <c r="G90" s="269"/>
      <c r="H90" s="269"/>
      <c r="I90" s="269"/>
    </row>
    <row r="91" spans="1:9" ht="15" customHeight="1">
      <c r="A91" s="268"/>
      <c r="B91" s="268"/>
      <c r="C91" s="268"/>
      <c r="D91" s="268"/>
      <c r="E91" s="268"/>
      <c r="F91" s="269"/>
      <c r="G91" s="269"/>
      <c r="H91" s="269"/>
      <c r="I91" s="269"/>
    </row>
    <row r="92" spans="1:9" ht="15" customHeight="1">
      <c r="A92" s="268"/>
      <c r="B92" s="268"/>
      <c r="C92" s="268"/>
      <c r="D92" s="268"/>
      <c r="E92" s="268"/>
      <c r="F92" s="269"/>
      <c r="G92" s="269"/>
      <c r="H92" s="269"/>
      <c r="I92" s="269"/>
    </row>
    <row r="93" spans="1:9" ht="15" customHeight="1">
      <c r="A93" s="268"/>
      <c r="B93" s="268"/>
      <c r="C93" s="268"/>
      <c r="D93" s="268"/>
      <c r="E93" s="268"/>
      <c r="F93" s="269"/>
      <c r="G93" s="269"/>
      <c r="H93" s="269"/>
      <c r="I93" s="269"/>
    </row>
    <row r="94" spans="1:9" ht="15" customHeight="1">
      <c r="A94" s="268"/>
      <c r="B94" s="268"/>
      <c r="C94" s="268"/>
      <c r="D94" s="268"/>
      <c r="E94" s="268"/>
      <c r="F94" s="269"/>
      <c r="G94" s="269"/>
      <c r="H94" s="269"/>
      <c r="I94" s="269"/>
    </row>
    <row r="95" spans="1:9" ht="15" customHeight="1">
      <c r="A95" s="268"/>
      <c r="B95" s="268"/>
      <c r="C95" s="268"/>
      <c r="D95" s="268"/>
      <c r="E95" s="268"/>
      <c r="F95" s="269"/>
      <c r="G95" s="269"/>
      <c r="H95" s="269"/>
      <c r="I95" s="269"/>
    </row>
    <row r="96" spans="1:9" ht="15" customHeight="1">
      <c r="A96" s="268"/>
      <c r="B96" s="268"/>
      <c r="C96" s="268"/>
      <c r="D96" s="268"/>
      <c r="E96" s="268"/>
      <c r="F96" s="269"/>
      <c r="G96" s="269"/>
      <c r="H96" s="269"/>
      <c r="I96" s="269"/>
    </row>
    <row r="97" spans="1:9" ht="15" customHeight="1">
      <c r="A97" s="268"/>
      <c r="B97" s="268"/>
      <c r="C97" s="268"/>
      <c r="D97" s="268"/>
      <c r="E97" s="268"/>
      <c r="F97" s="269"/>
      <c r="G97" s="269"/>
      <c r="H97" s="269"/>
      <c r="I97" s="269"/>
    </row>
    <row r="98" spans="1:9" ht="15" customHeight="1">
      <c r="A98" s="268"/>
      <c r="B98" s="268"/>
      <c r="C98" s="268"/>
      <c r="D98" s="268"/>
      <c r="E98" s="268"/>
      <c r="F98" s="269"/>
      <c r="G98" s="269"/>
      <c r="H98" s="269"/>
      <c r="I98" s="269"/>
    </row>
    <row r="99" spans="1:9" ht="15" customHeight="1">
      <c r="A99" s="268"/>
      <c r="B99" s="268"/>
      <c r="C99" s="268"/>
      <c r="D99" s="268"/>
      <c r="E99" s="268"/>
      <c r="F99" s="269"/>
      <c r="G99" s="269"/>
      <c r="H99" s="269"/>
      <c r="I99" s="269"/>
    </row>
    <row r="100" spans="1:9" ht="15" customHeight="1">
      <c r="A100" s="268"/>
      <c r="B100" s="268"/>
      <c r="C100" s="268"/>
      <c r="D100" s="268"/>
      <c r="E100" s="268"/>
      <c r="F100" s="269"/>
      <c r="G100" s="269"/>
      <c r="H100" s="269"/>
      <c r="I100" s="269"/>
    </row>
    <row r="101" spans="1:9" ht="15" customHeight="1">
      <c r="A101" s="268"/>
      <c r="B101" s="268"/>
      <c r="C101" s="268"/>
      <c r="D101" s="268"/>
      <c r="E101" s="268"/>
      <c r="F101" s="269"/>
      <c r="G101" s="269"/>
      <c r="H101" s="269"/>
      <c r="I101" s="269"/>
    </row>
    <row r="102" spans="1:9" ht="15" customHeight="1">
      <c r="A102" s="268"/>
      <c r="B102" s="268"/>
      <c r="C102" s="268"/>
      <c r="D102" s="268"/>
      <c r="E102" s="268"/>
      <c r="F102" s="269"/>
      <c r="G102" s="269"/>
      <c r="H102" s="269"/>
      <c r="I102" s="269"/>
    </row>
    <row r="103" spans="1:9" ht="15" customHeight="1">
      <c r="A103" s="268"/>
      <c r="B103" s="268"/>
      <c r="C103" s="268"/>
      <c r="D103" s="268"/>
      <c r="E103" s="268"/>
      <c r="F103" s="269"/>
      <c r="G103" s="269"/>
      <c r="H103" s="269"/>
      <c r="I103" s="269"/>
    </row>
    <row r="104" spans="1:9" ht="15" customHeight="1">
      <c r="A104" s="268"/>
      <c r="B104" s="268"/>
      <c r="C104" s="268"/>
      <c r="D104" s="268"/>
      <c r="E104" s="268"/>
      <c r="F104" s="269"/>
      <c r="G104" s="269"/>
      <c r="H104" s="269"/>
      <c r="I104" s="269"/>
    </row>
    <row r="105" spans="1:9" ht="15" customHeight="1">
      <c r="A105" s="268"/>
      <c r="B105" s="268"/>
      <c r="C105" s="268"/>
      <c r="D105" s="268"/>
      <c r="E105" s="268"/>
      <c r="F105" s="269"/>
      <c r="G105" s="269"/>
      <c r="H105" s="269"/>
      <c r="I105" s="269"/>
    </row>
    <row r="106" spans="1:9" ht="15" customHeight="1">
      <c r="A106" s="268"/>
      <c r="B106" s="268"/>
      <c r="C106" s="268"/>
      <c r="D106" s="268"/>
      <c r="E106" s="268"/>
      <c r="F106" s="269"/>
      <c r="G106" s="269"/>
      <c r="H106" s="269"/>
      <c r="I106" s="269"/>
    </row>
    <row r="107" spans="1:9" ht="15" customHeight="1">
      <c r="A107" s="268"/>
      <c r="B107" s="268"/>
      <c r="C107" s="268"/>
      <c r="D107" s="268"/>
      <c r="E107" s="268"/>
      <c r="F107" s="269"/>
      <c r="G107" s="269"/>
      <c r="H107" s="269"/>
      <c r="I107" s="269"/>
    </row>
    <row r="108" spans="1:9" ht="15" customHeight="1">
      <c r="A108" s="268"/>
      <c r="B108" s="268"/>
      <c r="C108" s="268"/>
      <c r="D108" s="268"/>
      <c r="E108" s="268"/>
      <c r="F108" s="269"/>
      <c r="G108" s="269"/>
      <c r="H108" s="269"/>
      <c r="I108" s="269"/>
    </row>
    <row r="109" spans="1:9" ht="15" customHeight="1">
      <c r="A109" s="268"/>
      <c r="B109" s="268"/>
      <c r="C109" s="268"/>
      <c r="D109" s="268"/>
      <c r="E109" s="268"/>
      <c r="F109" s="269"/>
      <c r="G109" s="269"/>
      <c r="H109" s="269"/>
      <c r="I109" s="269"/>
    </row>
    <row r="110" spans="1:9" ht="15" customHeight="1">
      <c r="A110" s="268"/>
      <c r="B110" s="268"/>
      <c r="C110" s="268"/>
      <c r="D110" s="268"/>
      <c r="E110" s="268"/>
      <c r="F110" s="269"/>
      <c r="G110" s="269"/>
      <c r="H110" s="269"/>
      <c r="I110" s="269"/>
    </row>
    <row r="111" spans="1:9" ht="15" customHeight="1">
      <c r="A111" s="268"/>
      <c r="B111" s="268"/>
      <c r="C111" s="268"/>
      <c r="D111" s="268"/>
      <c r="E111" s="268"/>
      <c r="F111" s="269"/>
      <c r="G111" s="269"/>
      <c r="H111" s="269"/>
      <c r="I111" s="269"/>
    </row>
    <row r="112" spans="1:9" ht="15" customHeight="1">
      <c r="A112" s="268"/>
      <c r="B112" s="268"/>
      <c r="C112" s="268"/>
      <c r="D112" s="268"/>
      <c r="E112" s="268"/>
      <c r="F112" s="269"/>
      <c r="G112" s="269"/>
      <c r="H112" s="269"/>
      <c r="I112" s="269"/>
    </row>
    <row r="113" spans="1:9" ht="15" customHeight="1">
      <c r="A113" s="268"/>
      <c r="B113" s="268"/>
      <c r="C113" s="268"/>
      <c r="D113" s="268"/>
      <c r="E113" s="268"/>
      <c r="F113" s="269"/>
      <c r="G113" s="269"/>
      <c r="H113" s="269"/>
      <c r="I113" s="269"/>
    </row>
    <row r="114" spans="1:9" ht="15" customHeight="1">
      <c r="A114" s="268"/>
      <c r="B114" s="268"/>
      <c r="C114" s="268"/>
      <c r="D114" s="268"/>
      <c r="E114" s="268"/>
      <c r="F114" s="269"/>
      <c r="G114" s="269"/>
      <c r="H114" s="269"/>
      <c r="I114" s="269"/>
    </row>
    <row r="115" spans="1:9" ht="15" customHeight="1">
      <c r="A115" s="268"/>
      <c r="B115" s="268"/>
      <c r="C115" s="268"/>
      <c r="D115" s="268"/>
      <c r="E115" s="268"/>
      <c r="F115" s="269"/>
      <c r="G115" s="269"/>
      <c r="H115" s="269"/>
      <c r="I115" s="269"/>
    </row>
    <row r="116" spans="1:9" ht="15" customHeight="1">
      <c r="A116" s="268"/>
      <c r="B116" s="268"/>
      <c r="C116" s="268"/>
      <c r="D116" s="268"/>
      <c r="E116" s="268"/>
      <c r="F116" s="269"/>
      <c r="G116" s="269"/>
      <c r="H116" s="269"/>
      <c r="I116" s="269"/>
    </row>
    <row r="117" spans="1:9" ht="15" customHeight="1">
      <c r="A117" s="268"/>
      <c r="B117" s="268"/>
      <c r="C117" s="268"/>
      <c r="D117" s="268"/>
      <c r="E117" s="268"/>
      <c r="F117" s="269"/>
      <c r="G117" s="269"/>
      <c r="H117" s="269"/>
      <c r="I117" s="269"/>
    </row>
    <row r="118" spans="1:9" ht="15" customHeight="1">
      <c r="A118" s="268"/>
      <c r="B118" s="268"/>
      <c r="C118" s="268"/>
      <c r="D118" s="268"/>
      <c r="E118" s="268"/>
      <c r="F118" s="269"/>
      <c r="G118" s="269"/>
      <c r="H118" s="269"/>
      <c r="I118" s="269"/>
    </row>
    <row r="119" spans="1:9" ht="15" customHeight="1">
      <c r="A119" s="268"/>
      <c r="B119" s="268"/>
      <c r="C119" s="268"/>
      <c r="D119" s="268"/>
      <c r="E119" s="268"/>
      <c r="F119" s="269"/>
      <c r="G119" s="269"/>
      <c r="H119" s="269"/>
      <c r="I119" s="269"/>
    </row>
    <row r="120" spans="1:9" ht="15" customHeight="1">
      <c r="A120" s="268"/>
      <c r="B120" s="268"/>
      <c r="C120" s="268"/>
      <c r="D120" s="268"/>
      <c r="E120" s="268"/>
      <c r="F120" s="269"/>
      <c r="G120" s="269"/>
      <c r="H120" s="269"/>
      <c r="I120" s="269"/>
    </row>
    <row r="121" spans="1:9" ht="15" customHeight="1">
      <c r="A121" s="268"/>
      <c r="B121" s="268"/>
      <c r="C121" s="268"/>
      <c r="D121" s="268"/>
      <c r="E121" s="268"/>
      <c r="F121" s="269"/>
      <c r="G121" s="269"/>
      <c r="H121" s="269"/>
      <c r="I121" s="269"/>
    </row>
    <row r="122" spans="1:9" ht="15" customHeight="1">
      <c r="A122" s="268"/>
      <c r="B122" s="268"/>
      <c r="C122" s="268"/>
      <c r="D122" s="268"/>
      <c r="E122" s="268"/>
      <c r="F122" s="269"/>
      <c r="G122" s="269"/>
      <c r="H122" s="269"/>
      <c r="I122" s="269"/>
    </row>
    <row r="123" spans="1:9" ht="15" customHeight="1">
      <c r="A123" s="268"/>
      <c r="B123" s="268"/>
      <c r="C123" s="268"/>
      <c r="D123" s="268"/>
      <c r="E123" s="268"/>
      <c r="F123" s="269"/>
      <c r="G123" s="269"/>
      <c r="H123" s="269"/>
      <c r="I123" s="269"/>
    </row>
    <row r="124" spans="1:9" ht="15" customHeight="1">
      <c r="A124" s="268"/>
      <c r="B124" s="268"/>
      <c r="C124" s="268"/>
      <c r="D124" s="268"/>
      <c r="E124" s="268"/>
      <c r="F124" s="269"/>
      <c r="G124" s="269"/>
      <c r="H124" s="269"/>
      <c r="I124" s="269"/>
    </row>
    <row r="125" spans="1:9" ht="15" customHeight="1">
      <c r="A125" s="268"/>
      <c r="B125" s="268"/>
      <c r="C125" s="268"/>
      <c r="D125" s="268"/>
      <c r="E125" s="268"/>
      <c r="F125" s="269"/>
      <c r="G125" s="269"/>
      <c r="H125" s="269"/>
      <c r="I125" s="269"/>
    </row>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sheetPr codeName="Sheet1"/>
  <dimension ref="B1:N118"/>
  <sheetViews>
    <sheetView workbookViewId="0" topLeftCell="A1">
      <selection activeCell="A1" sqref="A1"/>
    </sheetView>
  </sheetViews>
  <sheetFormatPr defaultColWidth="9.00390625" defaultRowHeight="13.5"/>
  <cols>
    <col min="1" max="1" width="2.625" style="324" customWidth="1"/>
    <col min="2" max="2" width="11.125" style="324" customWidth="1"/>
    <col min="3" max="3" width="7.625" style="324" customWidth="1"/>
    <col min="4" max="4" width="6.75390625" style="324" customWidth="1"/>
    <col min="5" max="5" width="7.625" style="324" customWidth="1"/>
    <col min="6" max="6" width="9.375" style="324" customWidth="1"/>
    <col min="7" max="7" width="9.00390625" style="324" customWidth="1"/>
    <col min="8" max="8" width="9.125" style="324" customWidth="1"/>
    <col min="9" max="9" width="10.625" style="324" customWidth="1"/>
    <col min="10" max="11" width="8.625" style="324" customWidth="1"/>
    <col min="12" max="14" width="12.125" style="324" customWidth="1"/>
    <col min="15" max="16384" width="9.00390625" style="324" customWidth="1"/>
  </cols>
  <sheetData>
    <row r="1" spans="2:6" ht="14.25">
      <c r="B1" s="325" t="s">
        <v>1560</v>
      </c>
      <c r="C1" s="325"/>
      <c r="D1" s="325"/>
      <c r="E1" s="325"/>
      <c r="F1" s="325"/>
    </row>
    <row r="2" ht="12.75" thickBot="1">
      <c r="N2" s="326" t="s">
        <v>1542</v>
      </c>
    </row>
    <row r="3" spans="2:14" ht="13.5" customHeight="1" thickTop="1">
      <c r="B3" s="1317" t="s">
        <v>1419</v>
      </c>
      <c r="C3" s="1214" t="s">
        <v>1543</v>
      </c>
      <c r="D3" s="1214" t="s">
        <v>1544</v>
      </c>
      <c r="E3" s="1214" t="s">
        <v>1545</v>
      </c>
      <c r="F3" s="1314" t="s">
        <v>1546</v>
      </c>
      <c r="G3" s="1315"/>
      <c r="H3" s="1316"/>
      <c r="I3" s="1314" t="s">
        <v>1547</v>
      </c>
      <c r="J3" s="1320"/>
      <c r="K3" s="1321"/>
      <c r="L3" s="1321"/>
      <c r="M3" s="1321"/>
      <c r="N3" s="1322"/>
    </row>
    <row r="4" spans="2:14" ht="13.5" customHeight="1">
      <c r="B4" s="1318"/>
      <c r="C4" s="1312"/>
      <c r="D4" s="1312"/>
      <c r="E4" s="1312"/>
      <c r="F4" s="1323" t="s">
        <v>1548</v>
      </c>
      <c r="G4" s="1326" t="s">
        <v>1549</v>
      </c>
      <c r="H4" s="1326" t="s">
        <v>1550</v>
      </c>
      <c r="I4" s="1329" t="s">
        <v>1551</v>
      </c>
      <c r="J4" s="1329" t="s">
        <v>1552</v>
      </c>
      <c r="K4" s="1329" t="s">
        <v>1553</v>
      </c>
      <c r="L4" s="1217" t="s">
        <v>1554</v>
      </c>
      <c r="M4" s="1329" t="s">
        <v>1555</v>
      </c>
      <c r="N4" s="1329" t="s">
        <v>1556</v>
      </c>
    </row>
    <row r="5" spans="2:14" ht="12">
      <c r="B5" s="1318"/>
      <c r="C5" s="1312"/>
      <c r="D5" s="1312"/>
      <c r="E5" s="1312"/>
      <c r="F5" s="1324"/>
      <c r="G5" s="1327"/>
      <c r="H5" s="1327"/>
      <c r="I5" s="1330"/>
      <c r="J5" s="1330"/>
      <c r="K5" s="1330"/>
      <c r="L5" s="1218"/>
      <c r="M5" s="1332"/>
      <c r="N5" s="1332"/>
    </row>
    <row r="6" spans="2:14" ht="12">
      <c r="B6" s="1319"/>
      <c r="C6" s="1313"/>
      <c r="D6" s="1313"/>
      <c r="E6" s="1313"/>
      <c r="F6" s="1325"/>
      <c r="G6" s="1328"/>
      <c r="H6" s="1328"/>
      <c r="I6" s="1331"/>
      <c r="J6" s="1331"/>
      <c r="K6" s="1331"/>
      <c r="L6" s="1213"/>
      <c r="M6" s="1333"/>
      <c r="N6" s="1333"/>
    </row>
    <row r="7" spans="2:14" s="329" customFormat="1" ht="11.25">
      <c r="B7" s="330" t="s">
        <v>1557</v>
      </c>
      <c r="C7" s="331">
        <f aca="true" t="shared" si="0" ref="C7:N7">SUM(C9:C10)</f>
        <v>49012</v>
      </c>
      <c r="D7" s="332">
        <f t="shared" si="0"/>
        <v>341</v>
      </c>
      <c r="E7" s="332">
        <f t="shared" si="0"/>
        <v>2297</v>
      </c>
      <c r="F7" s="332">
        <f t="shared" si="0"/>
        <v>49889</v>
      </c>
      <c r="G7" s="332">
        <f t="shared" si="0"/>
        <v>35450</v>
      </c>
      <c r="H7" s="332">
        <f t="shared" si="0"/>
        <v>32816</v>
      </c>
      <c r="I7" s="332">
        <f t="shared" si="0"/>
        <v>116733</v>
      </c>
      <c r="J7" s="332">
        <f t="shared" si="0"/>
        <v>1826</v>
      </c>
      <c r="K7" s="332">
        <f t="shared" si="0"/>
        <v>4483</v>
      </c>
      <c r="L7" s="332">
        <f t="shared" si="0"/>
        <v>119390</v>
      </c>
      <c r="M7" s="332">
        <f t="shared" si="0"/>
        <v>53611</v>
      </c>
      <c r="N7" s="333">
        <f t="shared" si="0"/>
        <v>63340</v>
      </c>
    </row>
    <row r="8" spans="2:14" s="329" customFormat="1" ht="11.25">
      <c r="B8" s="330"/>
      <c r="C8" s="334"/>
      <c r="D8" s="335"/>
      <c r="E8" s="335"/>
      <c r="F8" s="335"/>
      <c r="G8" s="335"/>
      <c r="H8" s="335"/>
      <c r="I8" s="335"/>
      <c r="J8" s="335"/>
      <c r="K8" s="335"/>
      <c r="L8" s="335"/>
      <c r="M8" s="335"/>
      <c r="N8" s="336"/>
    </row>
    <row r="9" spans="2:14" s="329" customFormat="1" ht="11.25">
      <c r="B9" s="330" t="s">
        <v>1446</v>
      </c>
      <c r="C9" s="334">
        <f aca="true" t="shared" si="1" ref="C9:N9">SUM(C17:C31)</f>
        <v>22787</v>
      </c>
      <c r="D9" s="335">
        <f t="shared" si="1"/>
        <v>90</v>
      </c>
      <c r="E9" s="335">
        <f t="shared" si="1"/>
        <v>882</v>
      </c>
      <c r="F9" s="335">
        <f t="shared" si="1"/>
        <v>23201</v>
      </c>
      <c r="G9" s="335">
        <f t="shared" si="1"/>
        <v>14645</v>
      </c>
      <c r="H9" s="335">
        <f t="shared" si="1"/>
        <v>16092</v>
      </c>
      <c r="I9" s="335">
        <f t="shared" si="1"/>
        <v>48229</v>
      </c>
      <c r="J9" s="335">
        <f t="shared" si="1"/>
        <v>597</v>
      </c>
      <c r="K9" s="335">
        <f t="shared" si="1"/>
        <v>2584</v>
      </c>
      <c r="L9" s="335">
        <f t="shared" si="1"/>
        <v>50216</v>
      </c>
      <c r="M9" s="335">
        <f t="shared" si="1"/>
        <v>18747</v>
      </c>
      <c r="N9" s="336">
        <f t="shared" si="1"/>
        <v>30167</v>
      </c>
    </row>
    <row r="10" spans="2:14" s="329" customFormat="1" ht="11.25" customHeight="1">
      <c r="B10" s="330" t="s">
        <v>1501</v>
      </c>
      <c r="C10" s="334">
        <f aca="true" t="shared" si="2" ref="C10:N10">SUM(C33:C66)</f>
        <v>26225</v>
      </c>
      <c r="D10" s="335">
        <f t="shared" si="2"/>
        <v>251</v>
      </c>
      <c r="E10" s="335">
        <f t="shared" si="2"/>
        <v>1415</v>
      </c>
      <c r="F10" s="335">
        <f t="shared" si="2"/>
        <v>26688</v>
      </c>
      <c r="G10" s="335">
        <f t="shared" si="2"/>
        <v>20805</v>
      </c>
      <c r="H10" s="335">
        <f t="shared" si="2"/>
        <v>16724</v>
      </c>
      <c r="I10" s="335">
        <f t="shared" si="2"/>
        <v>68504</v>
      </c>
      <c r="J10" s="335">
        <f t="shared" si="2"/>
        <v>1229</v>
      </c>
      <c r="K10" s="335">
        <f t="shared" si="2"/>
        <v>1899</v>
      </c>
      <c r="L10" s="335">
        <f t="shared" si="2"/>
        <v>69174</v>
      </c>
      <c r="M10" s="335">
        <f t="shared" si="2"/>
        <v>34864</v>
      </c>
      <c r="N10" s="336">
        <f t="shared" si="2"/>
        <v>33173</v>
      </c>
    </row>
    <row r="11" spans="2:14" s="329" customFormat="1" ht="11.25">
      <c r="B11" s="330"/>
      <c r="C11" s="337"/>
      <c r="D11" s="338"/>
      <c r="E11" s="338"/>
      <c r="F11" s="338"/>
      <c r="G11" s="338"/>
      <c r="H11" s="338"/>
      <c r="I11" s="338"/>
      <c r="J11" s="338"/>
      <c r="K11" s="338"/>
      <c r="L11" s="338"/>
      <c r="M11" s="338"/>
      <c r="N11" s="339"/>
    </row>
    <row r="12" spans="2:14" s="329" customFormat="1" ht="11.25">
      <c r="B12" s="330" t="s">
        <v>1448</v>
      </c>
      <c r="C12" s="334">
        <f aca="true" t="shared" si="3" ref="C12:N12">C17+C23+C24+C25+C28+C29+C30+C33+C34+C35+C36+C37+C38+C39</f>
        <v>18574</v>
      </c>
      <c r="D12" s="335">
        <f t="shared" si="3"/>
        <v>27</v>
      </c>
      <c r="E12" s="335">
        <f t="shared" si="3"/>
        <v>642</v>
      </c>
      <c r="F12" s="335">
        <f t="shared" si="3"/>
        <v>18847</v>
      </c>
      <c r="G12" s="335">
        <f t="shared" si="3"/>
        <v>12408</v>
      </c>
      <c r="H12" s="335">
        <f t="shared" si="3"/>
        <v>14358</v>
      </c>
      <c r="I12" s="335">
        <f t="shared" si="3"/>
        <v>34770</v>
      </c>
      <c r="J12" s="335">
        <f t="shared" si="3"/>
        <v>102</v>
      </c>
      <c r="K12" s="335">
        <f t="shared" si="3"/>
        <v>2253</v>
      </c>
      <c r="L12" s="335">
        <f t="shared" si="3"/>
        <v>36921</v>
      </c>
      <c r="M12" s="335">
        <f t="shared" si="3"/>
        <v>13589</v>
      </c>
      <c r="N12" s="336">
        <f t="shared" si="3"/>
        <v>22618</v>
      </c>
    </row>
    <row r="13" spans="2:14" s="329" customFormat="1" ht="11.25">
      <c r="B13" s="330" t="s">
        <v>1449</v>
      </c>
      <c r="C13" s="334">
        <f aca="true" t="shared" si="4" ref="C13:N13">C22+C41+C42+C43+C44+C45+C46+C47</f>
        <v>7083</v>
      </c>
      <c r="D13" s="335">
        <f t="shared" si="4"/>
        <v>9</v>
      </c>
      <c r="E13" s="335">
        <f t="shared" si="4"/>
        <v>104</v>
      </c>
      <c r="F13" s="335">
        <f t="shared" si="4"/>
        <v>7114</v>
      </c>
      <c r="G13" s="335">
        <f t="shared" si="4"/>
        <v>5772</v>
      </c>
      <c r="H13" s="335">
        <f t="shared" si="4"/>
        <v>4023</v>
      </c>
      <c r="I13" s="335">
        <f t="shared" si="4"/>
        <v>15945</v>
      </c>
      <c r="J13" s="335">
        <f t="shared" si="4"/>
        <v>31</v>
      </c>
      <c r="K13" s="335">
        <f t="shared" si="4"/>
        <v>142</v>
      </c>
      <c r="L13" s="335">
        <f t="shared" si="4"/>
        <v>16056</v>
      </c>
      <c r="M13" s="335">
        <f t="shared" si="4"/>
        <v>9996</v>
      </c>
      <c r="N13" s="336">
        <f t="shared" si="4"/>
        <v>5811</v>
      </c>
    </row>
    <row r="14" spans="2:14" s="329" customFormat="1" ht="11.25">
      <c r="B14" s="330" t="s">
        <v>1558</v>
      </c>
      <c r="C14" s="334">
        <f aca="true" t="shared" si="5" ref="C14:N14">C18+C27+C31+C49+C50+C51+C52+C53</f>
        <v>9539</v>
      </c>
      <c r="D14" s="335">
        <f t="shared" si="5"/>
        <v>218</v>
      </c>
      <c r="E14" s="335">
        <f t="shared" si="5"/>
        <v>1130</v>
      </c>
      <c r="F14" s="335">
        <f t="shared" si="5"/>
        <v>10006</v>
      </c>
      <c r="G14" s="335">
        <f t="shared" si="5"/>
        <v>6337</v>
      </c>
      <c r="H14" s="335">
        <f t="shared" si="5"/>
        <v>7202</v>
      </c>
      <c r="I14" s="335">
        <f t="shared" si="5"/>
        <v>33273</v>
      </c>
      <c r="J14" s="335">
        <f t="shared" si="5"/>
        <v>1519</v>
      </c>
      <c r="K14" s="335">
        <f t="shared" si="5"/>
        <v>1857</v>
      </c>
      <c r="L14" s="335">
        <f t="shared" si="5"/>
        <v>33611</v>
      </c>
      <c r="M14" s="335">
        <f t="shared" si="5"/>
        <v>10916</v>
      </c>
      <c r="N14" s="336">
        <f t="shared" si="5"/>
        <v>22104</v>
      </c>
    </row>
    <row r="15" spans="2:14" s="329" customFormat="1" ht="11.25">
      <c r="B15" s="330" t="s">
        <v>1451</v>
      </c>
      <c r="C15" s="334">
        <f aca="true" t="shared" si="6" ref="C15:N15">C19+C20+C55+C56+C57+C58+C59+C60+C61+C62+C63+C64+C65+C66</f>
        <v>13816</v>
      </c>
      <c r="D15" s="335">
        <f t="shared" si="6"/>
        <v>87</v>
      </c>
      <c r="E15" s="335">
        <f t="shared" si="6"/>
        <v>421</v>
      </c>
      <c r="F15" s="335">
        <f t="shared" si="6"/>
        <v>13922</v>
      </c>
      <c r="G15" s="335">
        <f t="shared" si="6"/>
        <v>10933</v>
      </c>
      <c r="H15" s="335">
        <f t="shared" si="6"/>
        <v>7233</v>
      </c>
      <c r="I15" s="335">
        <f t="shared" si="6"/>
        <v>32745</v>
      </c>
      <c r="J15" s="335">
        <f t="shared" si="6"/>
        <v>174</v>
      </c>
      <c r="K15" s="335">
        <f t="shared" si="6"/>
        <v>231</v>
      </c>
      <c r="L15" s="335">
        <f t="shared" si="6"/>
        <v>32802</v>
      </c>
      <c r="M15" s="335">
        <f t="shared" si="6"/>
        <v>19110</v>
      </c>
      <c r="N15" s="336">
        <f t="shared" si="6"/>
        <v>12807</v>
      </c>
    </row>
    <row r="16" spans="2:14" ht="12.75" customHeight="1">
      <c r="B16" s="340"/>
      <c r="C16" s="341"/>
      <c r="D16" s="342"/>
      <c r="E16" s="342"/>
      <c r="F16" s="342"/>
      <c r="G16" s="343"/>
      <c r="H16" s="343"/>
      <c r="I16" s="343"/>
      <c r="J16" s="343"/>
      <c r="K16" s="343"/>
      <c r="L16" s="343"/>
      <c r="M16" s="343"/>
      <c r="N16" s="344"/>
    </row>
    <row r="17" spans="2:14" ht="12">
      <c r="B17" s="327" t="s">
        <v>1383</v>
      </c>
      <c r="C17" s="345">
        <v>3600</v>
      </c>
      <c r="D17" s="346">
        <v>4</v>
      </c>
      <c r="E17" s="346">
        <v>11</v>
      </c>
      <c r="F17" s="346">
        <v>3602</v>
      </c>
      <c r="G17" s="346">
        <v>2006</v>
      </c>
      <c r="H17" s="346">
        <v>2671</v>
      </c>
      <c r="I17" s="346">
        <v>5289</v>
      </c>
      <c r="J17" s="346">
        <v>2</v>
      </c>
      <c r="K17" s="346">
        <v>15</v>
      </c>
      <c r="L17" s="346">
        <v>5302</v>
      </c>
      <c r="M17" s="346">
        <v>1506</v>
      </c>
      <c r="N17" s="347">
        <v>3556</v>
      </c>
    </row>
    <row r="18" spans="2:14" ht="12">
      <c r="B18" s="327" t="s">
        <v>1384</v>
      </c>
      <c r="C18" s="345">
        <v>2083</v>
      </c>
      <c r="D18" s="346">
        <v>54</v>
      </c>
      <c r="E18" s="346">
        <v>14</v>
      </c>
      <c r="F18" s="346">
        <v>2088</v>
      </c>
      <c r="G18" s="346">
        <v>1262</v>
      </c>
      <c r="H18" s="346">
        <v>1470</v>
      </c>
      <c r="I18" s="346">
        <v>11236</v>
      </c>
      <c r="J18" s="346">
        <v>296</v>
      </c>
      <c r="K18" s="346">
        <v>34</v>
      </c>
      <c r="L18" s="346">
        <v>10974</v>
      </c>
      <c r="M18" s="346">
        <v>2853</v>
      </c>
      <c r="N18" s="347">
        <v>7932</v>
      </c>
    </row>
    <row r="19" spans="2:14" ht="12">
      <c r="B19" s="327" t="s">
        <v>1386</v>
      </c>
      <c r="C19" s="345">
        <v>2356</v>
      </c>
      <c r="D19" s="346">
        <v>11</v>
      </c>
      <c r="E19" s="346">
        <v>6</v>
      </c>
      <c r="F19" s="346">
        <v>2356</v>
      </c>
      <c r="G19" s="346">
        <v>1553</v>
      </c>
      <c r="H19" s="346">
        <v>1292</v>
      </c>
      <c r="I19" s="346">
        <v>4982</v>
      </c>
      <c r="J19" s="346">
        <v>41</v>
      </c>
      <c r="K19" s="346">
        <v>55</v>
      </c>
      <c r="L19" s="346">
        <v>4996</v>
      </c>
      <c r="M19" s="346">
        <v>3219</v>
      </c>
      <c r="N19" s="347">
        <v>1557</v>
      </c>
    </row>
    <row r="20" spans="2:14" ht="12">
      <c r="B20" s="327" t="s">
        <v>1388</v>
      </c>
      <c r="C20" s="345">
        <v>1648</v>
      </c>
      <c r="D20" s="346">
        <v>2</v>
      </c>
      <c r="E20" s="346">
        <v>3</v>
      </c>
      <c r="F20" s="346">
        <v>1648</v>
      </c>
      <c r="G20" s="346">
        <v>1313</v>
      </c>
      <c r="H20" s="346">
        <v>306</v>
      </c>
      <c r="I20" s="346">
        <v>1824</v>
      </c>
      <c r="J20" s="346">
        <v>2</v>
      </c>
      <c r="K20" s="346">
        <v>2</v>
      </c>
      <c r="L20" s="346">
        <v>1824</v>
      </c>
      <c r="M20" s="346">
        <v>1453</v>
      </c>
      <c r="N20" s="347">
        <v>265</v>
      </c>
    </row>
    <row r="21" spans="2:14" ht="8.25" customHeight="1">
      <c r="B21" s="327"/>
      <c r="C21" s="345"/>
      <c r="D21" s="346"/>
      <c r="E21" s="346"/>
      <c r="F21" s="346"/>
      <c r="G21" s="346"/>
      <c r="H21" s="346"/>
      <c r="I21" s="346"/>
      <c r="J21" s="346"/>
      <c r="K21" s="346"/>
      <c r="L21" s="346"/>
      <c r="M21" s="346"/>
      <c r="N21" s="347"/>
    </row>
    <row r="22" spans="2:14" ht="12">
      <c r="B22" s="327" t="s">
        <v>1390</v>
      </c>
      <c r="C22" s="345">
        <v>1401</v>
      </c>
      <c r="D22" s="346">
        <v>1</v>
      </c>
      <c r="E22" s="346">
        <v>1</v>
      </c>
      <c r="F22" s="346">
        <v>1401</v>
      </c>
      <c r="G22" s="346">
        <v>895</v>
      </c>
      <c r="H22" s="346">
        <v>908</v>
      </c>
      <c r="I22" s="346">
        <v>3018</v>
      </c>
      <c r="J22" s="348">
        <v>0</v>
      </c>
      <c r="K22" s="348">
        <v>0</v>
      </c>
      <c r="L22" s="346">
        <v>3018</v>
      </c>
      <c r="M22" s="346">
        <v>1565</v>
      </c>
      <c r="N22" s="347">
        <v>1395</v>
      </c>
    </row>
    <row r="23" spans="2:14" ht="12">
      <c r="B23" s="327" t="s">
        <v>1392</v>
      </c>
      <c r="C23" s="345">
        <v>1014</v>
      </c>
      <c r="D23" s="346">
        <v>2</v>
      </c>
      <c r="E23" s="346">
        <v>121</v>
      </c>
      <c r="F23" s="346">
        <v>1064</v>
      </c>
      <c r="G23" s="346">
        <v>608</v>
      </c>
      <c r="H23" s="346">
        <v>740</v>
      </c>
      <c r="I23" s="346">
        <v>1151</v>
      </c>
      <c r="J23" s="346">
        <v>1</v>
      </c>
      <c r="K23" s="346">
        <v>160</v>
      </c>
      <c r="L23" s="346">
        <v>1310</v>
      </c>
      <c r="M23" s="346">
        <v>552</v>
      </c>
      <c r="N23" s="347">
        <v>696</v>
      </c>
    </row>
    <row r="24" spans="2:14" ht="12">
      <c r="B24" s="327" t="s">
        <v>1394</v>
      </c>
      <c r="C24" s="345">
        <v>1712</v>
      </c>
      <c r="D24" s="346">
        <v>1</v>
      </c>
      <c r="E24" s="346">
        <v>11</v>
      </c>
      <c r="F24" s="346">
        <v>1712</v>
      </c>
      <c r="G24" s="346">
        <v>1085</v>
      </c>
      <c r="H24" s="346">
        <v>1446</v>
      </c>
      <c r="I24" s="346">
        <v>3514</v>
      </c>
      <c r="J24" s="348">
        <v>0</v>
      </c>
      <c r="K24" s="346">
        <v>63</v>
      </c>
      <c r="L24" s="346">
        <v>3577</v>
      </c>
      <c r="M24" s="346">
        <v>1249</v>
      </c>
      <c r="N24" s="347">
        <v>2290</v>
      </c>
    </row>
    <row r="25" spans="2:14" ht="12">
      <c r="B25" s="327" t="s">
        <v>1395</v>
      </c>
      <c r="C25" s="345">
        <v>2281</v>
      </c>
      <c r="D25" s="346">
        <v>2</v>
      </c>
      <c r="E25" s="346">
        <v>28</v>
      </c>
      <c r="F25" s="346">
        <v>2296</v>
      </c>
      <c r="G25" s="346">
        <v>1503</v>
      </c>
      <c r="H25" s="346">
        <v>1729</v>
      </c>
      <c r="I25" s="346">
        <v>3443</v>
      </c>
      <c r="J25" s="346">
        <v>6</v>
      </c>
      <c r="K25" s="346">
        <v>8</v>
      </c>
      <c r="L25" s="346">
        <v>3445</v>
      </c>
      <c r="M25" s="346">
        <v>1194</v>
      </c>
      <c r="N25" s="347">
        <v>2196</v>
      </c>
    </row>
    <row r="26" spans="2:14" ht="8.25" customHeight="1">
      <c r="B26" s="327"/>
      <c r="C26" s="345"/>
      <c r="D26" s="346"/>
      <c r="E26" s="346"/>
      <c r="F26" s="346"/>
      <c r="G26" s="346"/>
      <c r="H26" s="346"/>
      <c r="I26" s="346"/>
      <c r="J26" s="346"/>
      <c r="K26" s="346"/>
      <c r="L26" s="346"/>
      <c r="M26" s="346"/>
      <c r="N26" s="347"/>
    </row>
    <row r="27" spans="2:14" ht="12">
      <c r="B27" s="327" t="s">
        <v>1398</v>
      </c>
      <c r="C27" s="345">
        <v>1360</v>
      </c>
      <c r="D27" s="346">
        <v>4</v>
      </c>
      <c r="E27" s="346">
        <v>127</v>
      </c>
      <c r="F27" s="346">
        <v>1461</v>
      </c>
      <c r="G27" s="346">
        <v>729</v>
      </c>
      <c r="H27" s="346">
        <v>1165</v>
      </c>
      <c r="I27" s="346">
        <v>2713</v>
      </c>
      <c r="J27" s="346">
        <v>224</v>
      </c>
      <c r="K27" s="346">
        <v>114</v>
      </c>
      <c r="L27" s="346">
        <v>2603</v>
      </c>
      <c r="M27" s="346">
        <v>587</v>
      </c>
      <c r="N27" s="347">
        <v>1945</v>
      </c>
    </row>
    <row r="28" spans="2:14" ht="12">
      <c r="B28" s="327" t="s">
        <v>1400</v>
      </c>
      <c r="C28" s="345">
        <v>1138</v>
      </c>
      <c r="D28" s="346">
        <v>3</v>
      </c>
      <c r="E28" s="346">
        <v>147</v>
      </c>
      <c r="F28" s="346">
        <v>1181</v>
      </c>
      <c r="G28" s="346">
        <v>697</v>
      </c>
      <c r="H28" s="346">
        <v>956</v>
      </c>
      <c r="I28" s="346">
        <v>1811</v>
      </c>
      <c r="J28" s="346">
        <v>14</v>
      </c>
      <c r="K28" s="346">
        <v>141</v>
      </c>
      <c r="L28" s="346">
        <v>1938</v>
      </c>
      <c r="M28" s="346">
        <v>503</v>
      </c>
      <c r="N28" s="347">
        <v>1373</v>
      </c>
    </row>
    <row r="29" spans="2:14" ht="12">
      <c r="B29" s="327" t="s">
        <v>1402</v>
      </c>
      <c r="C29" s="345">
        <v>773</v>
      </c>
      <c r="D29" s="346">
        <v>1</v>
      </c>
      <c r="E29" s="346">
        <v>223</v>
      </c>
      <c r="F29" s="346">
        <v>920</v>
      </c>
      <c r="G29" s="346">
        <v>681</v>
      </c>
      <c r="H29" s="346">
        <v>803</v>
      </c>
      <c r="I29" s="346">
        <v>1483</v>
      </c>
      <c r="J29" s="346">
        <v>3</v>
      </c>
      <c r="K29" s="346">
        <v>1626</v>
      </c>
      <c r="L29" s="346">
        <v>3106</v>
      </c>
      <c r="M29" s="346">
        <v>627</v>
      </c>
      <c r="N29" s="347">
        <v>2451</v>
      </c>
    </row>
    <row r="30" spans="2:14" ht="12">
      <c r="B30" s="327" t="s">
        <v>1404</v>
      </c>
      <c r="C30" s="345">
        <v>2316</v>
      </c>
      <c r="D30" s="346">
        <v>2</v>
      </c>
      <c r="E30" s="346">
        <v>11</v>
      </c>
      <c r="F30" s="346">
        <v>2319</v>
      </c>
      <c r="G30" s="346">
        <v>1530</v>
      </c>
      <c r="H30" s="346">
        <v>1836</v>
      </c>
      <c r="I30" s="346">
        <v>4313</v>
      </c>
      <c r="J30" s="346">
        <v>5</v>
      </c>
      <c r="K30" s="346">
        <v>53</v>
      </c>
      <c r="L30" s="346">
        <v>4361</v>
      </c>
      <c r="M30" s="346">
        <v>1644</v>
      </c>
      <c r="N30" s="347">
        <v>2655</v>
      </c>
    </row>
    <row r="31" spans="2:14" ht="12">
      <c r="B31" s="327" t="s">
        <v>1406</v>
      </c>
      <c r="C31" s="345">
        <v>1105</v>
      </c>
      <c r="D31" s="346">
        <v>3</v>
      </c>
      <c r="E31" s="346">
        <v>179</v>
      </c>
      <c r="F31" s="346">
        <v>1153</v>
      </c>
      <c r="G31" s="346">
        <v>783</v>
      </c>
      <c r="H31" s="346">
        <v>770</v>
      </c>
      <c r="I31" s="346">
        <v>3452</v>
      </c>
      <c r="J31" s="346">
        <v>3</v>
      </c>
      <c r="K31" s="346">
        <v>313</v>
      </c>
      <c r="L31" s="346">
        <v>3762</v>
      </c>
      <c r="M31" s="346">
        <v>1795</v>
      </c>
      <c r="N31" s="347">
        <v>1856</v>
      </c>
    </row>
    <row r="32" spans="2:14" ht="7.5" customHeight="1">
      <c r="B32" s="327"/>
      <c r="C32" s="345"/>
      <c r="D32" s="346"/>
      <c r="E32" s="346"/>
      <c r="F32" s="346"/>
      <c r="G32" s="346"/>
      <c r="H32" s="346"/>
      <c r="I32" s="346"/>
      <c r="J32" s="346"/>
      <c r="K32" s="346"/>
      <c r="L32" s="346"/>
      <c r="M32" s="346"/>
      <c r="N32" s="347"/>
    </row>
    <row r="33" spans="2:14" ht="12">
      <c r="B33" s="327" t="s">
        <v>1408</v>
      </c>
      <c r="C33" s="345">
        <v>841</v>
      </c>
      <c r="D33" s="346">
        <v>3</v>
      </c>
      <c r="E33" s="348">
        <v>0</v>
      </c>
      <c r="F33" s="346">
        <v>841</v>
      </c>
      <c r="G33" s="346">
        <v>565</v>
      </c>
      <c r="H33" s="346">
        <v>663</v>
      </c>
      <c r="I33" s="346">
        <v>1457</v>
      </c>
      <c r="J33" s="346">
        <v>18</v>
      </c>
      <c r="K33" s="348">
        <v>0</v>
      </c>
      <c r="L33" s="346">
        <v>1439</v>
      </c>
      <c r="M33" s="346">
        <v>583</v>
      </c>
      <c r="N33" s="347">
        <v>840</v>
      </c>
    </row>
    <row r="34" spans="2:14" ht="12">
      <c r="B34" s="327" t="s">
        <v>1410</v>
      </c>
      <c r="C34" s="345">
        <v>581</v>
      </c>
      <c r="D34" s="348">
        <v>0</v>
      </c>
      <c r="E34" s="348">
        <v>0</v>
      </c>
      <c r="F34" s="346">
        <v>581</v>
      </c>
      <c r="G34" s="346">
        <v>368</v>
      </c>
      <c r="H34" s="346">
        <v>479</v>
      </c>
      <c r="I34" s="346">
        <v>741</v>
      </c>
      <c r="J34" s="348">
        <v>0</v>
      </c>
      <c r="K34" s="348">
        <v>0</v>
      </c>
      <c r="L34" s="346">
        <v>741</v>
      </c>
      <c r="M34" s="346">
        <v>206</v>
      </c>
      <c r="N34" s="347">
        <v>518</v>
      </c>
    </row>
    <row r="35" spans="2:14" ht="12">
      <c r="B35" s="327" t="s">
        <v>1412</v>
      </c>
      <c r="C35" s="345">
        <v>543</v>
      </c>
      <c r="D35" s="346">
        <v>1</v>
      </c>
      <c r="E35" s="346">
        <v>1</v>
      </c>
      <c r="F35" s="346">
        <v>543</v>
      </c>
      <c r="G35" s="346">
        <v>416</v>
      </c>
      <c r="H35" s="346">
        <v>449</v>
      </c>
      <c r="I35" s="346">
        <v>977</v>
      </c>
      <c r="J35" s="348">
        <v>0</v>
      </c>
      <c r="K35" s="346">
        <v>3</v>
      </c>
      <c r="L35" s="346">
        <v>980</v>
      </c>
      <c r="M35" s="346">
        <v>429</v>
      </c>
      <c r="N35" s="347">
        <v>540</v>
      </c>
    </row>
    <row r="36" spans="2:14" ht="12">
      <c r="B36" s="327" t="s">
        <v>1414</v>
      </c>
      <c r="C36" s="345">
        <v>1169</v>
      </c>
      <c r="D36" s="346">
        <v>2</v>
      </c>
      <c r="E36" s="346">
        <v>78</v>
      </c>
      <c r="F36" s="346">
        <v>1179</v>
      </c>
      <c r="G36" s="346">
        <v>1002</v>
      </c>
      <c r="H36" s="346">
        <v>613</v>
      </c>
      <c r="I36" s="346">
        <v>3108</v>
      </c>
      <c r="J36" s="346">
        <v>25</v>
      </c>
      <c r="K36" s="346">
        <v>147</v>
      </c>
      <c r="L36" s="346">
        <v>3230</v>
      </c>
      <c r="M36" s="346">
        <v>2052</v>
      </c>
      <c r="N36" s="347">
        <v>1121</v>
      </c>
    </row>
    <row r="37" spans="2:14" ht="12">
      <c r="B37" s="327" t="s">
        <v>1416</v>
      </c>
      <c r="C37" s="345">
        <v>1073</v>
      </c>
      <c r="D37" s="348">
        <v>0</v>
      </c>
      <c r="E37" s="346">
        <v>3</v>
      </c>
      <c r="F37" s="346">
        <v>1075</v>
      </c>
      <c r="G37" s="346">
        <v>826</v>
      </c>
      <c r="H37" s="346">
        <v>831</v>
      </c>
      <c r="I37" s="346">
        <v>2709</v>
      </c>
      <c r="J37" s="348">
        <v>0</v>
      </c>
      <c r="K37" s="346">
        <v>12</v>
      </c>
      <c r="L37" s="346">
        <v>2721</v>
      </c>
      <c r="M37" s="346">
        <v>877</v>
      </c>
      <c r="N37" s="347">
        <v>1811</v>
      </c>
    </row>
    <row r="38" spans="2:14" ht="12">
      <c r="B38" s="327" t="s">
        <v>1368</v>
      </c>
      <c r="C38" s="345">
        <v>945</v>
      </c>
      <c r="D38" s="348">
        <v>0</v>
      </c>
      <c r="E38" s="346">
        <v>3</v>
      </c>
      <c r="F38" s="346">
        <v>945</v>
      </c>
      <c r="G38" s="346">
        <v>689</v>
      </c>
      <c r="H38" s="346">
        <v>750</v>
      </c>
      <c r="I38" s="346">
        <v>3286</v>
      </c>
      <c r="J38" s="348">
        <v>0</v>
      </c>
      <c r="K38" s="346">
        <v>1</v>
      </c>
      <c r="L38" s="346">
        <v>3287</v>
      </c>
      <c r="M38" s="346">
        <v>1615</v>
      </c>
      <c r="N38" s="347">
        <v>1650</v>
      </c>
    </row>
    <row r="39" spans="2:14" ht="12">
      <c r="B39" s="327" t="s">
        <v>1369</v>
      </c>
      <c r="C39" s="345">
        <v>588</v>
      </c>
      <c r="D39" s="346">
        <v>6</v>
      </c>
      <c r="E39" s="346">
        <v>5</v>
      </c>
      <c r="F39" s="346">
        <v>589</v>
      </c>
      <c r="G39" s="346">
        <v>432</v>
      </c>
      <c r="H39" s="346">
        <v>392</v>
      </c>
      <c r="I39" s="346">
        <v>1488</v>
      </c>
      <c r="J39" s="346">
        <v>28</v>
      </c>
      <c r="K39" s="346">
        <v>24</v>
      </c>
      <c r="L39" s="346">
        <v>1484</v>
      </c>
      <c r="M39" s="346">
        <v>552</v>
      </c>
      <c r="N39" s="347">
        <v>921</v>
      </c>
    </row>
    <row r="40" spans="2:14" ht="8.25" customHeight="1">
      <c r="B40" s="327"/>
      <c r="C40" s="349"/>
      <c r="D40" s="346"/>
      <c r="E40" s="346"/>
      <c r="F40" s="346"/>
      <c r="G40" s="346"/>
      <c r="H40" s="346"/>
      <c r="I40" s="346"/>
      <c r="J40" s="346"/>
      <c r="K40" s="346"/>
      <c r="L40" s="346"/>
      <c r="M40" s="346"/>
      <c r="N40" s="347"/>
    </row>
    <row r="41" spans="2:14" ht="12">
      <c r="B41" s="327" t="s">
        <v>1372</v>
      </c>
      <c r="C41" s="345">
        <v>761</v>
      </c>
      <c r="D41" s="348">
        <v>0</v>
      </c>
      <c r="E41" s="346">
        <v>2</v>
      </c>
      <c r="F41" s="346">
        <v>761</v>
      </c>
      <c r="G41" s="346">
        <v>639</v>
      </c>
      <c r="H41" s="346">
        <v>554</v>
      </c>
      <c r="I41" s="346">
        <v>2635</v>
      </c>
      <c r="J41" s="348">
        <v>0</v>
      </c>
      <c r="K41" s="346">
        <v>1</v>
      </c>
      <c r="L41" s="346">
        <v>2636</v>
      </c>
      <c r="M41" s="346">
        <v>1452</v>
      </c>
      <c r="N41" s="347">
        <v>1136</v>
      </c>
    </row>
    <row r="42" spans="2:14" ht="12">
      <c r="B42" s="327" t="s">
        <v>1373</v>
      </c>
      <c r="C42" s="345">
        <v>1409</v>
      </c>
      <c r="D42" s="348">
        <v>0</v>
      </c>
      <c r="E42" s="346">
        <v>6</v>
      </c>
      <c r="F42" s="346">
        <v>1409</v>
      </c>
      <c r="G42" s="346">
        <v>1234</v>
      </c>
      <c r="H42" s="346">
        <v>674</v>
      </c>
      <c r="I42" s="346">
        <v>2792</v>
      </c>
      <c r="J42" s="348">
        <v>0</v>
      </c>
      <c r="K42" s="346">
        <v>21</v>
      </c>
      <c r="L42" s="346">
        <v>2813</v>
      </c>
      <c r="M42" s="346">
        <v>2165</v>
      </c>
      <c r="N42" s="347">
        <v>602</v>
      </c>
    </row>
    <row r="43" spans="2:14" ht="12">
      <c r="B43" s="327" t="s">
        <v>1375</v>
      </c>
      <c r="C43" s="345">
        <v>847</v>
      </c>
      <c r="D43" s="348">
        <v>0</v>
      </c>
      <c r="E43" s="346">
        <v>3</v>
      </c>
      <c r="F43" s="346">
        <v>847</v>
      </c>
      <c r="G43" s="346">
        <v>671</v>
      </c>
      <c r="H43" s="346">
        <v>549</v>
      </c>
      <c r="I43" s="346">
        <v>1243</v>
      </c>
      <c r="J43" s="348">
        <v>0</v>
      </c>
      <c r="K43" s="346">
        <v>1</v>
      </c>
      <c r="L43" s="346">
        <v>1244</v>
      </c>
      <c r="M43" s="346">
        <v>565</v>
      </c>
      <c r="N43" s="347">
        <v>657</v>
      </c>
    </row>
    <row r="44" spans="2:14" ht="12">
      <c r="B44" s="327" t="s">
        <v>1377</v>
      </c>
      <c r="C44" s="345">
        <v>823</v>
      </c>
      <c r="D44" s="348">
        <v>0</v>
      </c>
      <c r="E44" s="346">
        <v>89</v>
      </c>
      <c r="F44" s="346">
        <v>854</v>
      </c>
      <c r="G44" s="346">
        <v>754</v>
      </c>
      <c r="H44" s="346">
        <v>309</v>
      </c>
      <c r="I44" s="346">
        <v>3018</v>
      </c>
      <c r="J44" s="348">
        <v>0</v>
      </c>
      <c r="K44" s="346">
        <v>116</v>
      </c>
      <c r="L44" s="346">
        <v>3134</v>
      </c>
      <c r="M44" s="346">
        <v>2289</v>
      </c>
      <c r="N44" s="347">
        <v>812</v>
      </c>
    </row>
    <row r="45" spans="2:14" ht="12">
      <c r="B45" s="327" t="s">
        <v>1379</v>
      </c>
      <c r="C45" s="345">
        <v>526</v>
      </c>
      <c r="D45" s="346">
        <v>5</v>
      </c>
      <c r="E45" s="348">
        <v>0</v>
      </c>
      <c r="F45" s="346">
        <v>526</v>
      </c>
      <c r="G45" s="346">
        <v>439</v>
      </c>
      <c r="H45" s="346">
        <v>310</v>
      </c>
      <c r="I45" s="346">
        <v>777</v>
      </c>
      <c r="J45" s="346">
        <v>21</v>
      </c>
      <c r="K45" s="348">
        <v>0</v>
      </c>
      <c r="L45" s="346">
        <v>756</v>
      </c>
      <c r="M45" s="346">
        <v>398</v>
      </c>
      <c r="N45" s="347">
        <v>346</v>
      </c>
    </row>
    <row r="46" spans="2:14" ht="12">
      <c r="B46" s="327" t="s">
        <v>1381</v>
      </c>
      <c r="C46" s="345">
        <v>567</v>
      </c>
      <c r="D46" s="346">
        <v>1</v>
      </c>
      <c r="E46" s="346">
        <v>1</v>
      </c>
      <c r="F46" s="346">
        <v>567</v>
      </c>
      <c r="G46" s="346">
        <v>479</v>
      </c>
      <c r="H46" s="346">
        <v>360</v>
      </c>
      <c r="I46" s="346">
        <v>1208</v>
      </c>
      <c r="J46" s="346">
        <v>1</v>
      </c>
      <c r="K46" s="348">
        <v>0</v>
      </c>
      <c r="L46" s="346">
        <v>1207</v>
      </c>
      <c r="M46" s="346">
        <v>772</v>
      </c>
      <c r="N46" s="347">
        <v>427</v>
      </c>
    </row>
    <row r="47" spans="2:14" ht="12">
      <c r="B47" s="327" t="s">
        <v>1382</v>
      </c>
      <c r="C47" s="345">
        <v>749</v>
      </c>
      <c r="D47" s="346">
        <v>2</v>
      </c>
      <c r="E47" s="346">
        <v>2</v>
      </c>
      <c r="F47" s="346">
        <v>749</v>
      </c>
      <c r="G47" s="346">
        <v>661</v>
      </c>
      <c r="H47" s="346">
        <v>359</v>
      </c>
      <c r="I47" s="346">
        <v>1254</v>
      </c>
      <c r="J47" s="346">
        <v>9</v>
      </c>
      <c r="K47" s="346">
        <v>3</v>
      </c>
      <c r="L47" s="346">
        <v>1248</v>
      </c>
      <c r="M47" s="346">
        <v>790</v>
      </c>
      <c r="N47" s="347">
        <v>436</v>
      </c>
    </row>
    <row r="48" spans="2:14" ht="8.25" customHeight="1">
      <c r="B48" s="327"/>
      <c r="C48" s="345"/>
      <c r="D48" s="346"/>
      <c r="E48" s="346"/>
      <c r="F48" s="346"/>
      <c r="G48" s="346"/>
      <c r="H48" s="346"/>
      <c r="I48" s="346"/>
      <c r="J48" s="346"/>
      <c r="K48" s="346"/>
      <c r="L48" s="346"/>
      <c r="M48" s="346"/>
      <c r="N48" s="347"/>
    </row>
    <row r="49" spans="2:14" ht="12">
      <c r="B49" s="327" t="s">
        <v>1385</v>
      </c>
      <c r="C49" s="345">
        <v>690</v>
      </c>
      <c r="D49" s="346">
        <v>8</v>
      </c>
      <c r="E49" s="346">
        <v>135</v>
      </c>
      <c r="F49" s="346">
        <v>775</v>
      </c>
      <c r="G49" s="346">
        <v>505</v>
      </c>
      <c r="H49" s="346">
        <v>514</v>
      </c>
      <c r="I49" s="346">
        <v>2325</v>
      </c>
      <c r="J49" s="346">
        <v>584</v>
      </c>
      <c r="K49" s="346">
        <v>103</v>
      </c>
      <c r="L49" s="346">
        <v>1844</v>
      </c>
      <c r="M49" s="346">
        <v>943</v>
      </c>
      <c r="N49" s="347">
        <v>870</v>
      </c>
    </row>
    <row r="50" spans="2:14" ht="12">
      <c r="B50" s="327" t="s">
        <v>1559</v>
      </c>
      <c r="C50" s="345">
        <v>695</v>
      </c>
      <c r="D50" s="346">
        <v>17</v>
      </c>
      <c r="E50" s="346">
        <v>2</v>
      </c>
      <c r="F50" s="346">
        <v>695</v>
      </c>
      <c r="G50" s="346">
        <v>382</v>
      </c>
      <c r="H50" s="346">
        <v>517</v>
      </c>
      <c r="I50" s="346">
        <v>3474</v>
      </c>
      <c r="J50" s="346">
        <v>75</v>
      </c>
      <c r="K50" s="348">
        <v>0</v>
      </c>
      <c r="L50" s="346">
        <v>3399</v>
      </c>
      <c r="M50" s="346">
        <v>859</v>
      </c>
      <c r="N50" s="347">
        <v>2518</v>
      </c>
    </row>
    <row r="51" spans="2:14" ht="12">
      <c r="B51" s="327" t="s">
        <v>1389</v>
      </c>
      <c r="C51" s="345">
        <v>1148</v>
      </c>
      <c r="D51" s="346">
        <v>23</v>
      </c>
      <c r="E51" s="346">
        <v>313</v>
      </c>
      <c r="F51" s="346">
        <v>1227</v>
      </c>
      <c r="G51" s="346">
        <v>1042</v>
      </c>
      <c r="H51" s="346">
        <v>718</v>
      </c>
      <c r="I51" s="346">
        <v>3081</v>
      </c>
      <c r="J51" s="346">
        <v>87</v>
      </c>
      <c r="K51" s="346">
        <v>222</v>
      </c>
      <c r="L51" s="346">
        <v>3216</v>
      </c>
      <c r="M51" s="346">
        <v>1305</v>
      </c>
      <c r="N51" s="347">
        <v>1817</v>
      </c>
    </row>
    <row r="52" spans="2:14" ht="12">
      <c r="B52" s="327" t="s">
        <v>1391</v>
      </c>
      <c r="C52" s="345">
        <v>1190</v>
      </c>
      <c r="D52" s="346">
        <v>2</v>
      </c>
      <c r="E52" s="346">
        <v>135</v>
      </c>
      <c r="F52" s="346">
        <v>1272</v>
      </c>
      <c r="G52" s="346">
        <v>1006</v>
      </c>
      <c r="H52" s="346">
        <v>894</v>
      </c>
      <c r="I52" s="346">
        <v>3393</v>
      </c>
      <c r="J52" s="346">
        <v>10</v>
      </c>
      <c r="K52" s="346">
        <v>49</v>
      </c>
      <c r="L52" s="346">
        <v>3432</v>
      </c>
      <c r="M52" s="346">
        <v>1773</v>
      </c>
      <c r="N52" s="347">
        <v>1633</v>
      </c>
    </row>
    <row r="53" spans="2:14" ht="12">
      <c r="B53" s="327" t="s">
        <v>1393</v>
      </c>
      <c r="C53" s="345">
        <v>1268</v>
      </c>
      <c r="D53" s="346">
        <v>107</v>
      </c>
      <c r="E53" s="346">
        <v>225</v>
      </c>
      <c r="F53" s="346">
        <v>1335</v>
      </c>
      <c r="G53" s="346">
        <v>628</v>
      </c>
      <c r="H53" s="346">
        <v>1154</v>
      </c>
      <c r="I53" s="346">
        <v>3599</v>
      </c>
      <c r="J53" s="346">
        <v>240</v>
      </c>
      <c r="K53" s="346">
        <v>1022</v>
      </c>
      <c r="L53" s="346">
        <v>4381</v>
      </c>
      <c r="M53" s="346">
        <v>801</v>
      </c>
      <c r="N53" s="347">
        <v>3533</v>
      </c>
    </row>
    <row r="54" spans="2:14" ht="8.25" customHeight="1">
      <c r="B54" s="327"/>
      <c r="C54" s="345"/>
      <c r="D54" s="346"/>
      <c r="E54" s="346"/>
      <c r="F54" s="346"/>
      <c r="G54" s="346"/>
      <c r="H54" s="346"/>
      <c r="I54" s="346"/>
      <c r="J54" s="346"/>
      <c r="K54" s="346"/>
      <c r="L54" s="346"/>
      <c r="M54" s="346"/>
      <c r="N54" s="347"/>
    </row>
    <row r="55" spans="2:14" ht="12">
      <c r="B55" s="327" t="s">
        <v>1396</v>
      </c>
      <c r="C55" s="345">
        <v>962</v>
      </c>
      <c r="D55" s="348">
        <v>0</v>
      </c>
      <c r="E55" s="346">
        <v>325</v>
      </c>
      <c r="F55" s="346">
        <v>1062</v>
      </c>
      <c r="G55" s="346">
        <v>907</v>
      </c>
      <c r="H55" s="346">
        <v>504</v>
      </c>
      <c r="I55" s="346">
        <v>1425</v>
      </c>
      <c r="J55" s="348">
        <v>0</v>
      </c>
      <c r="K55" s="346">
        <v>122</v>
      </c>
      <c r="L55" s="346">
        <v>1547</v>
      </c>
      <c r="M55" s="346">
        <v>1147</v>
      </c>
      <c r="N55" s="347">
        <v>351</v>
      </c>
    </row>
    <row r="56" spans="2:14" ht="12">
      <c r="B56" s="327" t="s">
        <v>1397</v>
      </c>
      <c r="C56" s="345">
        <v>204</v>
      </c>
      <c r="D56" s="348">
        <v>0</v>
      </c>
      <c r="E56" s="348">
        <v>0</v>
      </c>
      <c r="F56" s="346">
        <v>204</v>
      </c>
      <c r="G56" s="346">
        <v>146</v>
      </c>
      <c r="H56" s="346">
        <v>73</v>
      </c>
      <c r="I56" s="346">
        <v>160</v>
      </c>
      <c r="J56" s="348">
        <v>0</v>
      </c>
      <c r="K56" s="348">
        <v>0</v>
      </c>
      <c r="L56" s="346">
        <v>160</v>
      </c>
      <c r="M56" s="346">
        <v>113</v>
      </c>
      <c r="N56" s="347">
        <v>39</v>
      </c>
    </row>
    <row r="57" spans="2:14" ht="12">
      <c r="B57" s="327" t="s">
        <v>1399</v>
      </c>
      <c r="C57" s="345">
        <v>435</v>
      </c>
      <c r="D57" s="348">
        <v>0</v>
      </c>
      <c r="E57" s="348">
        <v>0</v>
      </c>
      <c r="F57" s="346">
        <v>435</v>
      </c>
      <c r="G57" s="346">
        <v>288</v>
      </c>
      <c r="H57" s="346">
        <v>293</v>
      </c>
      <c r="I57" s="346">
        <v>452</v>
      </c>
      <c r="J57" s="348">
        <v>0</v>
      </c>
      <c r="K57" s="348">
        <v>0</v>
      </c>
      <c r="L57" s="346">
        <v>452</v>
      </c>
      <c r="M57" s="346">
        <v>252</v>
      </c>
      <c r="N57" s="347">
        <v>192</v>
      </c>
    </row>
    <row r="58" spans="2:14" ht="12">
      <c r="B58" s="327" t="s">
        <v>1401</v>
      </c>
      <c r="C58" s="345">
        <v>581</v>
      </c>
      <c r="D58" s="346">
        <v>1</v>
      </c>
      <c r="E58" s="346">
        <v>3</v>
      </c>
      <c r="F58" s="346">
        <v>581</v>
      </c>
      <c r="G58" s="346">
        <v>431</v>
      </c>
      <c r="H58" s="346">
        <v>276</v>
      </c>
      <c r="I58" s="346">
        <v>684</v>
      </c>
      <c r="J58" s="348">
        <v>0</v>
      </c>
      <c r="K58" s="346">
        <v>1</v>
      </c>
      <c r="L58" s="346">
        <v>685</v>
      </c>
      <c r="M58" s="346">
        <v>506</v>
      </c>
      <c r="N58" s="347">
        <v>157</v>
      </c>
    </row>
    <row r="59" spans="2:14" ht="12">
      <c r="B59" s="327" t="s">
        <v>1403</v>
      </c>
      <c r="C59" s="345">
        <v>772</v>
      </c>
      <c r="D59" s="348">
        <v>0</v>
      </c>
      <c r="E59" s="348">
        <v>0</v>
      </c>
      <c r="F59" s="346">
        <v>772</v>
      </c>
      <c r="G59" s="346">
        <v>603</v>
      </c>
      <c r="H59" s="346">
        <v>575</v>
      </c>
      <c r="I59" s="346">
        <v>997</v>
      </c>
      <c r="J59" s="348">
        <v>0</v>
      </c>
      <c r="K59" s="348">
        <v>0</v>
      </c>
      <c r="L59" s="346">
        <v>997</v>
      </c>
      <c r="M59" s="346">
        <v>490</v>
      </c>
      <c r="N59" s="347">
        <v>497</v>
      </c>
    </row>
    <row r="60" spans="2:14" ht="12">
      <c r="B60" s="327" t="s">
        <v>1405</v>
      </c>
      <c r="C60" s="345">
        <v>85</v>
      </c>
      <c r="D60" s="348">
        <v>0</v>
      </c>
      <c r="E60" s="348">
        <v>0</v>
      </c>
      <c r="F60" s="346">
        <v>85</v>
      </c>
      <c r="G60" s="346">
        <v>43</v>
      </c>
      <c r="H60" s="346">
        <v>41</v>
      </c>
      <c r="I60" s="346">
        <v>47</v>
      </c>
      <c r="J60" s="348">
        <v>0</v>
      </c>
      <c r="K60" s="348">
        <v>0</v>
      </c>
      <c r="L60" s="346">
        <v>47</v>
      </c>
      <c r="M60" s="346">
        <v>30</v>
      </c>
      <c r="N60" s="347">
        <v>12</v>
      </c>
    </row>
    <row r="61" spans="2:14" ht="12">
      <c r="B61" s="327" t="s">
        <v>1407</v>
      </c>
      <c r="C61" s="345">
        <v>1102</v>
      </c>
      <c r="D61" s="346">
        <v>1</v>
      </c>
      <c r="E61" s="346">
        <v>21</v>
      </c>
      <c r="F61" s="346">
        <v>1102</v>
      </c>
      <c r="G61" s="346">
        <v>941</v>
      </c>
      <c r="H61" s="346">
        <v>1009</v>
      </c>
      <c r="I61" s="346">
        <v>6295</v>
      </c>
      <c r="J61" s="346">
        <v>1</v>
      </c>
      <c r="K61" s="346">
        <v>20</v>
      </c>
      <c r="L61" s="346">
        <v>6314</v>
      </c>
      <c r="M61" s="346">
        <v>1615</v>
      </c>
      <c r="N61" s="347">
        <v>4635</v>
      </c>
    </row>
    <row r="62" spans="2:14" ht="12">
      <c r="B62" s="327" t="s">
        <v>1409</v>
      </c>
      <c r="C62" s="345">
        <v>1432</v>
      </c>
      <c r="D62" s="346">
        <v>19</v>
      </c>
      <c r="E62" s="346">
        <v>19</v>
      </c>
      <c r="F62" s="346">
        <v>1435</v>
      </c>
      <c r="G62" s="346">
        <v>1179</v>
      </c>
      <c r="H62" s="346">
        <v>1086</v>
      </c>
      <c r="I62" s="346">
        <v>8175</v>
      </c>
      <c r="J62" s="346">
        <v>99</v>
      </c>
      <c r="K62" s="346">
        <v>12</v>
      </c>
      <c r="L62" s="346">
        <v>8088</v>
      </c>
      <c r="M62" s="346">
        <v>4248</v>
      </c>
      <c r="N62" s="347">
        <v>3668</v>
      </c>
    </row>
    <row r="63" spans="2:14" ht="12">
      <c r="B63" s="327" t="s">
        <v>1411</v>
      </c>
      <c r="C63" s="345">
        <v>1775</v>
      </c>
      <c r="D63" s="346">
        <v>2</v>
      </c>
      <c r="E63" s="346">
        <v>11</v>
      </c>
      <c r="F63" s="346">
        <v>1775</v>
      </c>
      <c r="G63" s="346">
        <v>1459</v>
      </c>
      <c r="H63" s="346">
        <v>659</v>
      </c>
      <c r="I63" s="346">
        <v>2493</v>
      </c>
      <c r="J63" s="346">
        <v>1</v>
      </c>
      <c r="K63" s="346">
        <v>3</v>
      </c>
      <c r="L63" s="346">
        <v>2495</v>
      </c>
      <c r="M63" s="346">
        <v>1965</v>
      </c>
      <c r="N63" s="347">
        <v>446</v>
      </c>
    </row>
    <row r="64" spans="2:14" ht="12">
      <c r="B64" s="327" t="s">
        <v>1413</v>
      </c>
      <c r="C64" s="345">
        <v>1026</v>
      </c>
      <c r="D64" s="348">
        <v>0</v>
      </c>
      <c r="E64" s="346">
        <v>2</v>
      </c>
      <c r="F64" s="346">
        <v>1026</v>
      </c>
      <c r="G64" s="346">
        <v>828</v>
      </c>
      <c r="H64" s="346">
        <v>367</v>
      </c>
      <c r="I64" s="346">
        <v>2114</v>
      </c>
      <c r="J64" s="348">
        <v>0</v>
      </c>
      <c r="K64" s="346">
        <v>7</v>
      </c>
      <c r="L64" s="346">
        <v>2121</v>
      </c>
      <c r="M64" s="346">
        <v>1732</v>
      </c>
      <c r="N64" s="347">
        <v>317</v>
      </c>
    </row>
    <row r="65" spans="2:14" ht="12">
      <c r="B65" s="327" t="s">
        <v>1415</v>
      </c>
      <c r="C65" s="345">
        <v>549</v>
      </c>
      <c r="D65" s="346">
        <v>17</v>
      </c>
      <c r="E65" s="346">
        <v>6</v>
      </c>
      <c r="F65" s="346">
        <v>549</v>
      </c>
      <c r="G65" s="346">
        <v>455</v>
      </c>
      <c r="H65" s="346">
        <v>312</v>
      </c>
      <c r="I65" s="346">
        <v>919</v>
      </c>
      <c r="J65" s="346">
        <v>5</v>
      </c>
      <c r="K65" s="346">
        <v>2</v>
      </c>
      <c r="L65" s="346">
        <v>916</v>
      </c>
      <c r="M65" s="346">
        <v>631</v>
      </c>
      <c r="N65" s="347">
        <v>263</v>
      </c>
    </row>
    <row r="66" spans="2:14" ht="12">
      <c r="B66" s="328" t="s">
        <v>1417</v>
      </c>
      <c r="C66" s="350">
        <v>889</v>
      </c>
      <c r="D66" s="351">
        <v>34</v>
      </c>
      <c r="E66" s="351">
        <v>25</v>
      </c>
      <c r="F66" s="351">
        <v>892</v>
      </c>
      <c r="G66" s="351">
        <v>787</v>
      </c>
      <c r="H66" s="351">
        <v>440</v>
      </c>
      <c r="I66" s="351">
        <v>2178</v>
      </c>
      <c r="J66" s="351">
        <v>25</v>
      </c>
      <c r="K66" s="351">
        <v>7</v>
      </c>
      <c r="L66" s="351">
        <v>2160</v>
      </c>
      <c r="M66" s="351">
        <v>1709</v>
      </c>
      <c r="N66" s="352">
        <v>408</v>
      </c>
    </row>
    <row r="67" spans="2:14" ht="12">
      <c r="B67" s="342"/>
      <c r="C67" s="342"/>
      <c r="D67" s="342"/>
      <c r="E67" s="342"/>
      <c r="F67" s="342"/>
      <c r="G67" s="342"/>
      <c r="H67" s="342"/>
      <c r="I67" s="342"/>
      <c r="J67" s="342"/>
      <c r="K67" s="342"/>
      <c r="L67" s="342"/>
      <c r="M67" s="342"/>
      <c r="N67" s="342"/>
    </row>
    <row r="68" spans="2:14" ht="12">
      <c r="B68" s="342"/>
      <c r="C68" s="342"/>
      <c r="D68" s="342"/>
      <c r="E68" s="342"/>
      <c r="F68" s="342"/>
      <c r="G68" s="342"/>
      <c r="H68" s="342"/>
      <c r="I68" s="342"/>
      <c r="J68" s="342"/>
      <c r="K68" s="342"/>
      <c r="L68" s="342"/>
      <c r="M68" s="342"/>
      <c r="N68" s="342"/>
    </row>
    <row r="69" spans="2:14" ht="12">
      <c r="B69" s="342"/>
      <c r="C69" s="342"/>
      <c r="D69" s="342"/>
      <c r="E69" s="342"/>
      <c r="F69" s="342"/>
      <c r="G69" s="342"/>
      <c r="H69" s="342"/>
      <c r="I69" s="342"/>
      <c r="J69" s="342"/>
      <c r="K69" s="342"/>
      <c r="L69" s="342"/>
      <c r="M69" s="342"/>
      <c r="N69" s="342"/>
    </row>
    <row r="70" spans="2:14" ht="12">
      <c r="B70" s="342"/>
      <c r="C70" s="342"/>
      <c r="D70" s="342"/>
      <c r="E70" s="342"/>
      <c r="F70" s="342"/>
      <c r="G70" s="342"/>
      <c r="H70" s="342"/>
      <c r="I70" s="342"/>
      <c r="J70" s="342"/>
      <c r="K70" s="342"/>
      <c r="L70" s="342"/>
      <c r="M70" s="342"/>
      <c r="N70" s="342"/>
    </row>
    <row r="71" spans="2:14" ht="12">
      <c r="B71" s="342"/>
      <c r="C71" s="342"/>
      <c r="D71" s="342"/>
      <c r="E71" s="342"/>
      <c r="F71" s="342"/>
      <c r="G71" s="342"/>
      <c r="H71" s="342"/>
      <c r="I71" s="342"/>
      <c r="J71" s="342"/>
      <c r="K71" s="342"/>
      <c r="L71" s="342"/>
      <c r="M71" s="342"/>
      <c r="N71" s="342"/>
    </row>
    <row r="72" spans="2:14" ht="12">
      <c r="B72" s="342"/>
      <c r="C72" s="342"/>
      <c r="D72" s="342"/>
      <c r="E72" s="342"/>
      <c r="F72" s="342"/>
      <c r="G72" s="342"/>
      <c r="H72" s="342"/>
      <c r="I72" s="342"/>
      <c r="J72" s="342"/>
      <c r="K72" s="342"/>
      <c r="L72" s="342"/>
      <c r="M72" s="342"/>
      <c r="N72" s="342"/>
    </row>
    <row r="73" spans="2:14" ht="12">
      <c r="B73" s="342"/>
      <c r="C73" s="342"/>
      <c r="D73" s="342"/>
      <c r="E73" s="342"/>
      <c r="F73" s="342"/>
      <c r="G73" s="342"/>
      <c r="H73" s="342"/>
      <c r="I73" s="342"/>
      <c r="J73" s="342"/>
      <c r="K73" s="342"/>
      <c r="L73" s="342"/>
      <c r="M73" s="342"/>
      <c r="N73" s="342"/>
    </row>
    <row r="74" spans="2:14" ht="12">
      <c r="B74" s="342"/>
      <c r="C74" s="342"/>
      <c r="D74" s="342"/>
      <c r="E74" s="342"/>
      <c r="F74" s="342"/>
      <c r="G74" s="342"/>
      <c r="H74" s="342"/>
      <c r="I74" s="342"/>
      <c r="J74" s="342"/>
      <c r="K74" s="342"/>
      <c r="L74" s="342"/>
      <c r="M74" s="342"/>
      <c r="N74" s="342"/>
    </row>
    <row r="75" spans="2:14" ht="12">
      <c r="B75" s="342"/>
      <c r="C75" s="342"/>
      <c r="D75" s="342"/>
      <c r="E75" s="342"/>
      <c r="F75" s="342"/>
      <c r="G75" s="342"/>
      <c r="H75" s="342"/>
      <c r="I75" s="342"/>
      <c r="J75" s="342"/>
      <c r="K75" s="342"/>
      <c r="L75" s="342"/>
      <c r="M75" s="342"/>
      <c r="N75" s="342"/>
    </row>
    <row r="76" spans="2:14" ht="12">
      <c r="B76" s="342"/>
      <c r="C76" s="342"/>
      <c r="D76" s="342"/>
      <c r="E76" s="342"/>
      <c r="F76" s="342"/>
      <c r="G76" s="342"/>
      <c r="H76" s="342"/>
      <c r="I76" s="342"/>
      <c r="J76" s="342"/>
      <c r="K76" s="342"/>
      <c r="L76" s="342"/>
      <c r="M76" s="342"/>
      <c r="N76" s="342"/>
    </row>
    <row r="77" spans="2:14" ht="12">
      <c r="B77" s="342"/>
      <c r="C77" s="342"/>
      <c r="D77" s="342"/>
      <c r="E77" s="342"/>
      <c r="F77" s="342"/>
      <c r="G77" s="342"/>
      <c r="H77" s="342"/>
      <c r="I77" s="342"/>
      <c r="J77" s="342"/>
      <c r="K77" s="342"/>
      <c r="L77" s="342"/>
      <c r="M77" s="342"/>
      <c r="N77" s="342"/>
    </row>
    <row r="78" spans="2:14" ht="12">
      <c r="B78" s="342"/>
      <c r="C78" s="342"/>
      <c r="D78" s="342"/>
      <c r="E78" s="342"/>
      <c r="F78" s="342"/>
      <c r="G78" s="342"/>
      <c r="H78" s="342"/>
      <c r="I78" s="342"/>
      <c r="J78" s="342"/>
      <c r="K78" s="342"/>
      <c r="L78" s="342"/>
      <c r="M78" s="342"/>
      <c r="N78" s="342"/>
    </row>
    <row r="79" spans="2:14" ht="12">
      <c r="B79" s="342"/>
      <c r="C79" s="342"/>
      <c r="D79" s="342"/>
      <c r="E79" s="342"/>
      <c r="F79" s="342"/>
      <c r="G79" s="342"/>
      <c r="H79" s="342"/>
      <c r="I79" s="342"/>
      <c r="J79" s="342"/>
      <c r="K79" s="342"/>
      <c r="L79" s="342"/>
      <c r="M79" s="342"/>
      <c r="N79" s="342"/>
    </row>
    <row r="80" spans="2:14" ht="12">
      <c r="B80" s="342"/>
      <c r="C80" s="342"/>
      <c r="D80" s="342"/>
      <c r="E80" s="342"/>
      <c r="F80" s="342"/>
      <c r="G80" s="342"/>
      <c r="H80" s="342"/>
      <c r="I80" s="342"/>
      <c r="J80" s="342"/>
      <c r="K80" s="342"/>
      <c r="L80" s="342"/>
      <c r="M80" s="342"/>
      <c r="N80" s="342"/>
    </row>
    <row r="81" spans="2:14" ht="12">
      <c r="B81" s="342"/>
      <c r="C81" s="342"/>
      <c r="D81" s="342"/>
      <c r="E81" s="342"/>
      <c r="F81" s="342"/>
      <c r="G81" s="342"/>
      <c r="H81" s="342"/>
      <c r="I81" s="342"/>
      <c r="J81" s="342"/>
      <c r="K81" s="342"/>
      <c r="L81" s="342"/>
      <c r="M81" s="342"/>
      <c r="N81" s="342"/>
    </row>
    <row r="82" spans="2:14" ht="12">
      <c r="B82" s="342"/>
      <c r="C82" s="342"/>
      <c r="D82" s="342"/>
      <c r="E82" s="342"/>
      <c r="F82" s="342"/>
      <c r="G82" s="342"/>
      <c r="H82" s="342"/>
      <c r="I82" s="342"/>
      <c r="J82" s="342"/>
      <c r="K82" s="342"/>
      <c r="L82" s="342"/>
      <c r="M82" s="342"/>
      <c r="N82" s="342"/>
    </row>
    <row r="83" spans="2:14" ht="12">
      <c r="B83" s="342"/>
      <c r="C83" s="342"/>
      <c r="D83" s="342"/>
      <c r="E83" s="342"/>
      <c r="F83" s="342"/>
      <c r="G83" s="342"/>
      <c r="H83" s="342"/>
      <c r="I83" s="342"/>
      <c r="J83" s="342"/>
      <c r="K83" s="342"/>
      <c r="L83" s="342"/>
      <c r="M83" s="342"/>
      <c r="N83" s="342"/>
    </row>
    <row r="84" spans="2:14" ht="12">
      <c r="B84" s="342"/>
      <c r="C84" s="342"/>
      <c r="D84" s="342"/>
      <c r="E84" s="342"/>
      <c r="F84" s="342"/>
      <c r="G84" s="342"/>
      <c r="H84" s="342"/>
      <c r="I84" s="342"/>
      <c r="J84" s="342"/>
      <c r="K84" s="342"/>
      <c r="L84" s="342"/>
      <c r="M84" s="342"/>
      <c r="N84" s="342"/>
    </row>
    <row r="85" spans="2:14" ht="12">
      <c r="B85" s="342"/>
      <c r="C85" s="342"/>
      <c r="D85" s="342"/>
      <c r="E85" s="342"/>
      <c r="F85" s="342"/>
      <c r="G85" s="342"/>
      <c r="H85" s="342"/>
      <c r="I85" s="342"/>
      <c r="J85" s="342"/>
      <c r="K85" s="342"/>
      <c r="L85" s="342"/>
      <c r="M85" s="342"/>
      <c r="N85" s="342"/>
    </row>
    <row r="86" spans="2:14" ht="12">
      <c r="B86" s="342"/>
      <c r="C86" s="342"/>
      <c r="D86" s="342"/>
      <c r="E86" s="342"/>
      <c r="F86" s="342"/>
      <c r="G86" s="342"/>
      <c r="H86" s="342"/>
      <c r="I86" s="342"/>
      <c r="J86" s="342"/>
      <c r="K86" s="342"/>
      <c r="L86" s="342"/>
      <c r="M86" s="342"/>
      <c r="N86" s="342"/>
    </row>
    <row r="87" spans="2:14" ht="12">
      <c r="B87" s="342"/>
      <c r="C87" s="342"/>
      <c r="D87" s="342"/>
      <c r="E87" s="342"/>
      <c r="F87" s="342"/>
      <c r="G87" s="342"/>
      <c r="H87" s="342"/>
      <c r="I87" s="342"/>
      <c r="J87" s="342"/>
      <c r="K87" s="342"/>
      <c r="L87" s="342"/>
      <c r="M87" s="342"/>
      <c r="N87" s="342"/>
    </row>
    <row r="88" spans="2:14" ht="12">
      <c r="B88" s="342"/>
      <c r="C88" s="342"/>
      <c r="D88" s="342"/>
      <c r="E88" s="342"/>
      <c r="F88" s="342"/>
      <c r="G88" s="342"/>
      <c r="H88" s="342"/>
      <c r="I88" s="342"/>
      <c r="J88" s="342"/>
      <c r="K88" s="342"/>
      <c r="L88" s="342"/>
      <c r="M88" s="342"/>
      <c r="N88" s="342"/>
    </row>
    <row r="89" spans="2:14" ht="12">
      <c r="B89" s="342"/>
      <c r="C89" s="342"/>
      <c r="D89" s="342"/>
      <c r="E89" s="342"/>
      <c r="F89" s="342"/>
      <c r="G89" s="342"/>
      <c r="H89" s="342"/>
      <c r="I89" s="342"/>
      <c r="J89" s="342"/>
      <c r="K89" s="342"/>
      <c r="L89" s="342"/>
      <c r="M89" s="342"/>
      <c r="N89" s="342"/>
    </row>
    <row r="90" spans="2:14" ht="12">
      <c r="B90" s="342"/>
      <c r="C90" s="342"/>
      <c r="D90" s="342"/>
      <c r="E90" s="342"/>
      <c r="F90" s="342"/>
      <c r="G90" s="342"/>
      <c r="H90" s="342"/>
      <c r="I90" s="342"/>
      <c r="J90" s="342"/>
      <c r="K90" s="342"/>
      <c r="L90" s="342"/>
      <c r="M90" s="342"/>
      <c r="N90" s="342"/>
    </row>
    <row r="91" spans="2:14" ht="12">
      <c r="B91" s="342"/>
      <c r="C91" s="342"/>
      <c r="D91" s="342"/>
      <c r="E91" s="342"/>
      <c r="F91" s="342"/>
      <c r="G91" s="342"/>
      <c r="H91" s="342"/>
      <c r="I91" s="342"/>
      <c r="J91" s="342"/>
      <c r="K91" s="342"/>
      <c r="L91" s="342"/>
      <c r="M91" s="342"/>
      <c r="N91" s="342"/>
    </row>
    <row r="92" spans="2:14" ht="12">
      <c r="B92" s="342"/>
      <c r="C92" s="342"/>
      <c r="D92" s="342"/>
      <c r="E92" s="342"/>
      <c r="F92" s="342"/>
      <c r="G92" s="342"/>
      <c r="H92" s="342"/>
      <c r="I92" s="342"/>
      <c r="J92" s="342"/>
      <c r="K92" s="342"/>
      <c r="L92" s="342"/>
      <c r="M92" s="342"/>
      <c r="N92" s="342"/>
    </row>
    <row r="93" spans="2:14" ht="12">
      <c r="B93" s="342"/>
      <c r="C93" s="342"/>
      <c r="D93" s="342"/>
      <c r="E93" s="342"/>
      <c r="F93" s="342"/>
      <c r="G93" s="342"/>
      <c r="H93" s="342"/>
      <c r="I93" s="342"/>
      <c r="J93" s="342"/>
      <c r="K93" s="342"/>
      <c r="L93" s="342"/>
      <c r="M93" s="342"/>
      <c r="N93" s="342"/>
    </row>
    <row r="94" spans="2:14" ht="12">
      <c r="B94" s="342"/>
      <c r="C94" s="342"/>
      <c r="D94" s="342"/>
      <c r="E94" s="342"/>
      <c r="F94" s="342"/>
      <c r="G94" s="342"/>
      <c r="H94" s="342"/>
      <c r="I94" s="342"/>
      <c r="J94" s="342"/>
      <c r="K94" s="342"/>
      <c r="L94" s="342"/>
      <c r="M94" s="342"/>
      <c r="N94" s="342"/>
    </row>
    <row r="95" spans="2:14" ht="12">
      <c r="B95" s="342"/>
      <c r="C95" s="342"/>
      <c r="D95" s="342"/>
      <c r="E95" s="342"/>
      <c r="F95" s="342"/>
      <c r="G95" s="342"/>
      <c r="H95" s="342"/>
      <c r="I95" s="342"/>
      <c r="J95" s="342"/>
      <c r="K95" s="342"/>
      <c r="L95" s="342"/>
      <c r="M95" s="342"/>
      <c r="N95" s="342"/>
    </row>
    <row r="96" spans="2:14" ht="12">
      <c r="B96" s="342"/>
      <c r="C96" s="342"/>
      <c r="D96" s="342"/>
      <c r="E96" s="342"/>
      <c r="F96" s="342"/>
      <c r="G96" s="342"/>
      <c r="H96" s="342"/>
      <c r="I96" s="342"/>
      <c r="J96" s="342"/>
      <c r="K96" s="342"/>
      <c r="L96" s="342"/>
      <c r="M96" s="342"/>
      <c r="N96" s="342"/>
    </row>
    <row r="97" spans="2:14" ht="12">
      <c r="B97" s="342"/>
      <c r="C97" s="342"/>
      <c r="D97" s="342"/>
      <c r="E97" s="342"/>
      <c r="F97" s="342"/>
      <c r="G97" s="342"/>
      <c r="H97" s="342"/>
      <c r="I97" s="342"/>
      <c r="J97" s="342"/>
      <c r="K97" s="342"/>
      <c r="L97" s="342"/>
      <c r="M97" s="342"/>
      <c r="N97" s="342"/>
    </row>
    <row r="98" spans="2:14" ht="12">
      <c r="B98" s="342"/>
      <c r="C98" s="342"/>
      <c r="D98" s="342"/>
      <c r="E98" s="342"/>
      <c r="F98" s="342"/>
      <c r="G98" s="342"/>
      <c r="H98" s="342"/>
      <c r="I98" s="342"/>
      <c r="J98" s="342"/>
      <c r="K98" s="342"/>
      <c r="L98" s="342"/>
      <c r="M98" s="342"/>
      <c r="N98" s="342"/>
    </row>
    <row r="99" spans="2:14" ht="12">
      <c r="B99" s="342"/>
      <c r="C99" s="342"/>
      <c r="D99" s="342"/>
      <c r="E99" s="342"/>
      <c r="F99" s="342"/>
      <c r="G99" s="342"/>
      <c r="H99" s="342"/>
      <c r="I99" s="342"/>
      <c r="J99" s="342"/>
      <c r="K99" s="342"/>
      <c r="L99" s="342"/>
      <c r="M99" s="342"/>
      <c r="N99" s="342"/>
    </row>
    <row r="100" spans="2:14" ht="12">
      <c r="B100" s="342"/>
      <c r="C100" s="342"/>
      <c r="D100" s="342"/>
      <c r="E100" s="342"/>
      <c r="F100" s="342"/>
      <c r="G100" s="342"/>
      <c r="H100" s="342"/>
      <c r="I100" s="342"/>
      <c r="J100" s="342"/>
      <c r="K100" s="342"/>
      <c r="L100" s="342"/>
      <c r="M100" s="342"/>
      <c r="N100" s="342"/>
    </row>
    <row r="101" spans="2:14" ht="12">
      <c r="B101" s="342"/>
      <c r="C101" s="342"/>
      <c r="D101" s="342"/>
      <c r="E101" s="342"/>
      <c r="F101" s="342"/>
      <c r="G101" s="342"/>
      <c r="H101" s="342"/>
      <c r="I101" s="342"/>
      <c r="J101" s="342"/>
      <c r="K101" s="342"/>
      <c r="L101" s="342"/>
      <c r="M101" s="342"/>
      <c r="N101" s="342"/>
    </row>
    <row r="102" spans="2:14" ht="12">
      <c r="B102" s="342"/>
      <c r="C102" s="342"/>
      <c r="D102" s="342"/>
      <c r="E102" s="342"/>
      <c r="F102" s="342"/>
      <c r="G102" s="342"/>
      <c r="H102" s="342"/>
      <c r="I102" s="342"/>
      <c r="J102" s="342"/>
      <c r="K102" s="342"/>
      <c r="L102" s="342"/>
      <c r="M102" s="342"/>
      <c r="N102" s="342"/>
    </row>
    <row r="103" spans="2:14" ht="12">
      <c r="B103" s="342"/>
      <c r="C103" s="342"/>
      <c r="D103" s="342"/>
      <c r="E103" s="342"/>
      <c r="F103" s="342"/>
      <c r="G103" s="342"/>
      <c r="H103" s="342"/>
      <c r="I103" s="342"/>
      <c r="J103" s="342"/>
      <c r="K103" s="342"/>
      <c r="L103" s="342"/>
      <c r="M103" s="342"/>
      <c r="N103" s="342"/>
    </row>
    <row r="104" spans="2:14" ht="12">
      <c r="B104" s="342"/>
      <c r="C104" s="342"/>
      <c r="D104" s="342"/>
      <c r="E104" s="342"/>
      <c r="F104" s="342"/>
      <c r="G104" s="342"/>
      <c r="H104" s="342"/>
      <c r="I104" s="342"/>
      <c r="J104" s="342"/>
      <c r="K104" s="342"/>
      <c r="L104" s="342"/>
      <c r="M104" s="342"/>
      <c r="N104" s="342"/>
    </row>
    <row r="105" spans="2:14" ht="12">
      <c r="B105" s="342"/>
      <c r="C105" s="342"/>
      <c r="D105" s="342"/>
      <c r="E105" s="342"/>
      <c r="F105" s="342"/>
      <c r="G105" s="342"/>
      <c r="H105" s="342"/>
      <c r="I105" s="342"/>
      <c r="J105" s="342"/>
      <c r="K105" s="342"/>
      <c r="L105" s="342"/>
      <c r="M105" s="342"/>
      <c r="N105" s="342"/>
    </row>
    <row r="106" spans="2:14" ht="12">
      <c r="B106" s="342"/>
      <c r="C106" s="342"/>
      <c r="D106" s="342"/>
      <c r="E106" s="342"/>
      <c r="F106" s="342"/>
      <c r="G106" s="342"/>
      <c r="H106" s="342"/>
      <c r="I106" s="342"/>
      <c r="J106" s="342"/>
      <c r="K106" s="342"/>
      <c r="L106" s="342"/>
      <c r="M106" s="342"/>
      <c r="N106" s="342"/>
    </row>
    <row r="107" spans="2:14" ht="12">
      <c r="B107" s="342"/>
      <c r="C107" s="342"/>
      <c r="D107" s="342"/>
      <c r="E107" s="342"/>
      <c r="F107" s="342"/>
      <c r="G107" s="342"/>
      <c r="H107" s="342"/>
      <c r="I107" s="342"/>
      <c r="J107" s="342"/>
      <c r="K107" s="342"/>
      <c r="L107" s="342"/>
      <c r="M107" s="342"/>
      <c r="N107" s="342"/>
    </row>
    <row r="108" spans="2:14" ht="12">
      <c r="B108" s="342"/>
      <c r="C108" s="342"/>
      <c r="D108" s="342"/>
      <c r="E108" s="342"/>
      <c r="F108" s="342"/>
      <c r="G108" s="342"/>
      <c r="H108" s="342"/>
      <c r="I108" s="342"/>
      <c r="J108" s="342"/>
      <c r="K108" s="342"/>
      <c r="L108" s="342"/>
      <c r="M108" s="342"/>
      <c r="N108" s="342"/>
    </row>
    <row r="109" spans="2:14" ht="12">
      <c r="B109" s="342"/>
      <c r="C109" s="342"/>
      <c r="D109" s="342"/>
      <c r="E109" s="342"/>
      <c r="F109" s="342"/>
      <c r="G109" s="342"/>
      <c r="H109" s="342"/>
      <c r="I109" s="342"/>
      <c r="J109" s="342"/>
      <c r="K109" s="342"/>
      <c r="L109" s="342"/>
      <c r="M109" s="342"/>
      <c r="N109" s="342"/>
    </row>
    <row r="110" spans="2:14" ht="12">
      <c r="B110" s="342"/>
      <c r="C110" s="342"/>
      <c r="D110" s="342"/>
      <c r="E110" s="342"/>
      <c r="F110" s="342"/>
      <c r="G110" s="342"/>
      <c r="H110" s="342"/>
      <c r="I110" s="342"/>
      <c r="J110" s="342"/>
      <c r="K110" s="342"/>
      <c r="L110" s="342"/>
      <c r="M110" s="342"/>
      <c r="N110" s="342"/>
    </row>
    <row r="111" spans="2:14" ht="12">
      <c r="B111" s="342"/>
      <c r="C111" s="342"/>
      <c r="D111" s="342"/>
      <c r="E111" s="342"/>
      <c r="F111" s="342"/>
      <c r="G111" s="342"/>
      <c r="H111" s="342"/>
      <c r="I111" s="342"/>
      <c r="J111" s="342"/>
      <c r="K111" s="342"/>
      <c r="L111" s="342"/>
      <c r="M111" s="342"/>
      <c r="N111" s="342"/>
    </row>
    <row r="112" spans="2:14" ht="12">
      <c r="B112" s="342"/>
      <c r="C112" s="342"/>
      <c r="D112" s="342"/>
      <c r="E112" s="342"/>
      <c r="F112" s="342"/>
      <c r="G112" s="342"/>
      <c r="H112" s="342"/>
      <c r="I112" s="342"/>
      <c r="J112" s="342"/>
      <c r="K112" s="342"/>
      <c r="L112" s="342"/>
      <c r="M112" s="342"/>
      <c r="N112" s="342"/>
    </row>
    <row r="113" spans="2:14" ht="12">
      <c r="B113" s="342"/>
      <c r="C113" s="342"/>
      <c r="D113" s="342"/>
      <c r="E113" s="342"/>
      <c r="F113" s="342"/>
      <c r="G113" s="342"/>
      <c r="H113" s="342"/>
      <c r="I113" s="342"/>
      <c r="J113" s="342"/>
      <c r="K113" s="342"/>
      <c r="L113" s="342"/>
      <c r="M113" s="342"/>
      <c r="N113" s="342"/>
    </row>
    <row r="114" spans="2:14" ht="12">
      <c r="B114" s="342"/>
      <c r="C114" s="342"/>
      <c r="D114" s="342"/>
      <c r="E114" s="342"/>
      <c r="F114" s="342"/>
      <c r="G114" s="342"/>
      <c r="H114" s="342"/>
      <c r="I114" s="342"/>
      <c r="J114" s="342"/>
      <c r="K114" s="342"/>
      <c r="L114" s="342"/>
      <c r="M114" s="342"/>
      <c r="N114" s="342"/>
    </row>
    <row r="115" spans="2:14" ht="12">
      <c r="B115" s="342"/>
      <c r="C115" s="342"/>
      <c r="D115" s="342"/>
      <c r="E115" s="342"/>
      <c r="F115" s="342"/>
      <c r="G115" s="342"/>
      <c r="H115" s="342"/>
      <c r="I115" s="342"/>
      <c r="J115" s="342"/>
      <c r="K115" s="342"/>
      <c r="L115" s="342"/>
      <c r="M115" s="342"/>
      <c r="N115" s="342"/>
    </row>
    <row r="116" spans="2:14" ht="12">
      <c r="B116" s="342"/>
      <c r="C116" s="342"/>
      <c r="D116" s="342"/>
      <c r="E116" s="342"/>
      <c r="F116" s="342"/>
      <c r="G116" s="342"/>
      <c r="H116" s="342"/>
      <c r="I116" s="342"/>
      <c r="J116" s="342"/>
      <c r="K116" s="342"/>
      <c r="L116" s="342"/>
      <c r="M116" s="342"/>
      <c r="N116" s="342"/>
    </row>
    <row r="117" spans="2:14" ht="12">
      <c r="B117" s="342"/>
      <c r="C117" s="342"/>
      <c r="D117" s="342"/>
      <c r="E117" s="342"/>
      <c r="F117" s="342"/>
      <c r="G117" s="342"/>
      <c r="H117" s="342"/>
      <c r="I117" s="342"/>
      <c r="J117" s="342"/>
      <c r="K117" s="342"/>
      <c r="L117" s="342"/>
      <c r="M117" s="342"/>
      <c r="N117" s="342"/>
    </row>
    <row r="118" spans="2:14" ht="12">
      <c r="B118" s="342"/>
      <c r="C118" s="342"/>
      <c r="D118" s="342"/>
      <c r="E118" s="342"/>
      <c r="F118" s="342"/>
      <c r="G118" s="342"/>
      <c r="H118" s="342"/>
      <c r="I118" s="342"/>
      <c r="J118" s="342"/>
      <c r="K118" s="342"/>
      <c r="L118" s="342"/>
      <c r="M118" s="342"/>
      <c r="N118" s="342"/>
    </row>
  </sheetData>
  <mergeCells count="15">
    <mergeCell ref="B3:B6"/>
    <mergeCell ref="I3:N3"/>
    <mergeCell ref="F4:F6"/>
    <mergeCell ref="G4:G6"/>
    <mergeCell ref="H4:H6"/>
    <mergeCell ref="I4:I6"/>
    <mergeCell ref="J4:J6"/>
    <mergeCell ref="K4:K6"/>
    <mergeCell ref="M4:M6"/>
    <mergeCell ref="N4:N6"/>
    <mergeCell ref="L4:L6"/>
    <mergeCell ref="C3:C6"/>
    <mergeCell ref="D3:D6"/>
    <mergeCell ref="E3:E6"/>
    <mergeCell ref="F3:H3"/>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昭和56年　山形県統計年鑑</dc:title>
  <dc:subject/>
  <dc:creator>山形県</dc:creator>
  <cp:keywords/>
  <dc:description/>
  <cp:lastModifiedBy>工藤　裕子</cp:lastModifiedBy>
  <cp:lastPrinted>2005-05-24T06:19:40Z</cp:lastPrinted>
  <dcterms:created xsi:type="dcterms:W3CDTF">2005-04-02T01:55:19Z</dcterms:created>
  <dcterms:modified xsi:type="dcterms:W3CDTF">2008-10-29T05:18:02Z</dcterms:modified>
  <cp:category/>
  <cp:version/>
  <cp:contentType/>
  <cp:contentStatus/>
</cp:coreProperties>
</file>