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20" windowWidth="10350" windowHeight="9300" activeTab="3"/>
  </bookViews>
  <sheets>
    <sheet name="計画" sheetId="1" r:id="rId1"/>
    <sheet name="給水" sheetId="2" r:id="rId2"/>
    <sheet name="財務" sheetId="3" r:id="rId3"/>
    <sheet name="料金" sheetId="4" r:id="rId4"/>
    <sheet name="施設" sheetId="5" r:id="rId5"/>
  </sheets>
  <definedNames>
    <definedName name="_xlnm.Print_Area" localSheetId="1">'給水'!$A$1:$AA$36</definedName>
    <definedName name="_xlnm.Print_Area" localSheetId="4">'施設'!$A$1:$W$133</definedName>
    <definedName name="_xlnm.Print_Titles" localSheetId="4">'施設'!$6:$9</definedName>
  </definedNames>
  <calcPr fullCalcOnLoad="1"/>
</workbook>
</file>

<file path=xl/comments2.xml><?xml version="1.0" encoding="utf-8"?>
<comments xmlns="http://schemas.openxmlformats.org/spreadsheetml/2006/main">
  <authors>
    <author>kunihiro</author>
  </authors>
  <commentList>
    <comment ref="C36" authorId="0">
      <text>
        <r>
          <rPr>
            <sz val="9"/>
            <rFont val="ＭＳ Ｐゴシック"/>
            <family val="3"/>
          </rPr>
          <t>新潟県村上市分（108人）含む</t>
        </r>
      </text>
    </comment>
  </commentList>
</comments>
</file>

<file path=xl/sharedStrings.xml><?xml version="1.0" encoding="utf-8"?>
<sst xmlns="http://schemas.openxmlformats.org/spreadsheetml/2006/main" count="786" uniqueCount="494">
  <si>
    <t>湧水</t>
  </si>
  <si>
    <t>庄　　内　　町</t>
  </si>
  <si>
    <t>鶴　　岡　　市</t>
  </si>
  <si>
    <t>(8/20)</t>
  </si>
  <si>
    <t>(8/5)</t>
  </si>
  <si>
    <t>(8/17)</t>
  </si>
  <si>
    <t>(8/6)</t>
  </si>
  <si>
    <t>(5/21)</t>
  </si>
  <si>
    <t>(5/27)</t>
  </si>
  <si>
    <t>(8/14)</t>
  </si>
  <si>
    <t>(5/19)</t>
  </si>
  <si>
    <t>(2/8)</t>
  </si>
  <si>
    <t>(8/15)</t>
  </si>
  <si>
    <t>(12/7)</t>
  </si>
  <si>
    <t>(8/12)</t>
  </si>
  <si>
    <t>(8/7)</t>
  </si>
  <si>
    <t>(6/26)</t>
  </si>
  <si>
    <t>18. 7. 1</t>
  </si>
  <si>
    <t>17. 4. 1</t>
  </si>
  <si>
    <t>合計</t>
  </si>
  <si>
    <t>台帳番号</t>
  </si>
  <si>
    <t>事 業 主 体 名</t>
  </si>
  <si>
    <t>その他</t>
  </si>
  <si>
    <t>台帳番号</t>
  </si>
  <si>
    <t>事 業 主 体 名</t>
  </si>
  <si>
    <t>創設認　
可年月</t>
  </si>
  <si>
    <t>直近変更認可年月</t>
  </si>
  <si>
    <t>事業名</t>
  </si>
  <si>
    <t>計画給
水人口
[人]</t>
  </si>
  <si>
    <t>計画１日給水量</t>
  </si>
  <si>
    <t>目標年度</t>
  </si>
  <si>
    <r>
      <t xml:space="preserve">工　期
</t>
    </r>
    <r>
      <rPr>
        <sz val="7"/>
        <rFont val="ＭＳ Ｐ明朝"/>
        <family val="1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</si>
  <si>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</si>
  <si>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</si>
  <si>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</si>
  <si>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</si>
  <si>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</si>
  <si>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</si>
  <si>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</si>
  <si>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計</t>
  </si>
  <si>
    <t>[本]</t>
  </si>
  <si>
    <t>最　大</t>
  </si>
  <si>
    <t>平　均</t>
  </si>
  <si>
    <t>ダム直接</t>
  </si>
  <si>
    <t>ダム放流</t>
  </si>
  <si>
    <t>自　流</t>
  </si>
  <si>
    <t>伏流水</t>
  </si>
  <si>
    <t>浅井戸水</t>
  </si>
  <si>
    <t>深井戸水</t>
  </si>
  <si>
    <t>浄　水</t>
  </si>
  <si>
    <t>浅井戸</t>
  </si>
  <si>
    <t>深井戸</t>
  </si>
  <si>
    <t>3</t>
  </si>
  <si>
    <t>山　　形　　市</t>
  </si>
  <si>
    <t>T 5. 3</t>
  </si>
  <si>
    <t>H11. 3</t>
  </si>
  <si>
    <t>浄水方
法変更</t>
  </si>
  <si>
    <t>H17</t>
  </si>
  <si>
    <t>H12～H17</t>
  </si>
  <si>
    <r>
      <t>馬見ヶ崎川 0.35 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不動沢 0.069[㎥/s]
又治窯沢　 0.023[㎥/s]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最上川 0.81 [㎥/s]
馬見ヶ崎川 0.089[㎥/s]</t>
    </r>
  </si>
  <si>
    <t>緩、急、活、
除鉄マ</t>
  </si>
  <si>
    <t>寒　河　江　市</t>
  </si>
  <si>
    <t>S27.11</t>
  </si>
  <si>
    <t>H14. 1</t>
  </si>
  <si>
    <t>４拡</t>
  </si>
  <si>
    <t>H26</t>
  </si>
  <si>
    <t>H14～H18</t>
  </si>
  <si>
    <t>急</t>
  </si>
  <si>
    <t>2</t>
  </si>
  <si>
    <t>上　　山　　市</t>
  </si>
  <si>
    <t>T 6. 4</t>
  </si>
  <si>
    <t>S54. 3</t>
  </si>
  <si>
    <t>３拡</t>
  </si>
  <si>
    <t>H 4</t>
  </si>
  <si>
    <t>S54～S61</t>
  </si>
  <si>
    <t>－</t>
  </si>
  <si>
    <t>7</t>
  </si>
  <si>
    <t>村　　山　　市</t>
  </si>
  <si>
    <t>S 6.10</t>
  </si>
  <si>
    <t>S53.12</t>
  </si>
  <si>
    <t>H 4</t>
  </si>
  <si>
    <t>S54～S58</t>
  </si>
  <si>
    <t>大沢川　0.0174[㎥/s]</t>
  </si>
  <si>
    <t>緩</t>
  </si>
  <si>
    <t>4</t>
  </si>
  <si>
    <t>天　　童　　市</t>
  </si>
  <si>
    <t>T12. 2</t>
  </si>
  <si>
    <t>H12. 3</t>
  </si>
  <si>
    <t>６拡</t>
  </si>
  <si>
    <t>H20</t>
  </si>
  <si>
    <t>消</t>
  </si>
  <si>
    <t>東　　根　　市</t>
  </si>
  <si>
    <t>S26. 6</t>
  </si>
  <si>
    <t>H20. 3</t>
  </si>
  <si>
    <t>急、エア、
除鉄マ</t>
  </si>
  <si>
    <t>1</t>
  </si>
  <si>
    <t>河　　北　　町</t>
  </si>
  <si>
    <t>M45. 6</t>
  </si>
  <si>
    <t>S55. 4</t>
  </si>
  <si>
    <t>５拡</t>
  </si>
  <si>
    <t>H 2</t>
  </si>
  <si>
    <t>S55～S59</t>
  </si>
  <si>
    <t>西　　川　　町</t>
  </si>
  <si>
    <t>S43. 7</t>
  </si>
  <si>
    <t>H28</t>
  </si>
  <si>
    <t>H20～H23</t>
  </si>
  <si>
    <t>朝　　日　　町</t>
  </si>
  <si>
    <t>S39. 2</t>
  </si>
  <si>
    <t>H 8.10</t>
  </si>
  <si>
    <t>３拡
変更</t>
  </si>
  <si>
    <t>H 8～H12</t>
  </si>
  <si>
    <t>最上川　0.015[㎥/s]</t>
  </si>
  <si>
    <t>大　　江　　町</t>
  </si>
  <si>
    <t>S37.12</t>
  </si>
  <si>
    <t>H21. 3</t>
  </si>
  <si>
    <t>H30</t>
  </si>
  <si>
    <t>H21～H30</t>
  </si>
  <si>
    <t>膜</t>
  </si>
  <si>
    <t>最上川中部水道企業団</t>
  </si>
  <si>
    <t>S42. 4</t>
  </si>
  <si>
    <t>S57. 4</t>
  </si>
  <si>
    <t>２拡</t>
  </si>
  <si>
    <t>S57～S61</t>
  </si>
  <si>
    <t>最上川　0.095[㎥/s]</t>
  </si>
  <si>
    <t>尾花沢市大石田町
環境衛生事業組合</t>
  </si>
  <si>
    <t>S42. 2</t>
  </si>
  <si>
    <t>H15. 4</t>
  </si>
  <si>
    <t>H15～H28</t>
  </si>
  <si>
    <t>新　　庄　　市</t>
  </si>
  <si>
    <t>S25.12</t>
  </si>
  <si>
    <t>H19.10</t>
  </si>
  <si>
    <t>H33</t>
  </si>
  <si>
    <t>泉田川　0.0405[㎥/s]</t>
  </si>
  <si>
    <t>金　　山　　町</t>
  </si>
  <si>
    <t>S45. 9</t>
  </si>
  <si>
    <t>H 2.12</t>
  </si>
  <si>
    <t>２拡
変更</t>
  </si>
  <si>
    <t>H16</t>
  </si>
  <si>
    <t>中田春木川　0.0022[㎥/s]</t>
  </si>
  <si>
    <t>最　　上　　町</t>
  </si>
  <si>
    <t>S47. 8</t>
  </si>
  <si>
    <t>H 6. 4</t>
  </si>
  <si>
    <t>１拡</t>
  </si>
  <si>
    <t>H14</t>
  </si>
  <si>
    <t>真　室　川　町</t>
  </si>
  <si>
    <t>H 2. 6</t>
  </si>
  <si>
    <t>H15. 3</t>
  </si>
  <si>
    <t>H28</t>
  </si>
  <si>
    <t>H15～H18</t>
  </si>
  <si>
    <t>真室川　0.0155[㎥/s]</t>
  </si>
  <si>
    <t>緩、膜</t>
  </si>
  <si>
    <t>5</t>
  </si>
  <si>
    <t>米　　沢　　市</t>
  </si>
  <si>
    <t>T14. 9</t>
  </si>
  <si>
    <t>H19. 3</t>
  </si>
  <si>
    <t>８拡
変更</t>
  </si>
  <si>
    <t>H28</t>
  </si>
  <si>
    <t>H20～H21</t>
  </si>
  <si>
    <t>大樽川　0.139[㎥/s]</t>
  </si>
  <si>
    <t>急、消</t>
  </si>
  <si>
    <t>長　　井　　市</t>
  </si>
  <si>
    <t>S33.12</t>
  </si>
  <si>
    <t>H 1. 2</t>
  </si>
  <si>
    <t>H17</t>
  </si>
  <si>
    <t>H 6～H16</t>
  </si>
  <si>
    <t>南　　陽　　市</t>
  </si>
  <si>
    <t>S44. 3</t>
  </si>
  <si>
    <t>H19.11</t>
  </si>
  <si>
    <t>区域拡張</t>
  </si>
  <si>
    <t>H30</t>
  </si>
  <si>
    <t>H19</t>
  </si>
  <si>
    <t>－</t>
  </si>
  <si>
    <t>高　　畠　　町</t>
  </si>
  <si>
    <t>S28. 4</t>
  </si>
  <si>
    <t>H19. 6</t>
  </si>
  <si>
    <t>H19～H20</t>
  </si>
  <si>
    <t>ア処</t>
  </si>
  <si>
    <t>川　　西　　町</t>
  </si>
  <si>
    <t>S36. 1</t>
  </si>
  <si>
    <t>H15.12</t>
  </si>
  <si>
    <t>H30</t>
  </si>
  <si>
    <t>H15～H18</t>
  </si>
  <si>
    <t>緩、消</t>
  </si>
  <si>
    <t>小　　国　　町</t>
  </si>
  <si>
    <t>S48. 3</t>
  </si>
  <si>
    <t>H20. 3</t>
  </si>
  <si>
    <t>H33</t>
  </si>
  <si>
    <t>H20</t>
  </si>
  <si>
    <t>消、緩</t>
  </si>
  <si>
    <t>白　　鷹　　町</t>
  </si>
  <si>
    <t>S34.12</t>
  </si>
  <si>
    <t>S62. 3</t>
  </si>
  <si>
    <t>H 2</t>
  </si>
  <si>
    <t>S56～H 2</t>
  </si>
  <si>
    <t>実淵川　0.077[㎥/s]</t>
  </si>
  <si>
    <t>飯　　豊　　町</t>
  </si>
  <si>
    <t>S42. 3</t>
  </si>
  <si>
    <t>H17. 1</t>
  </si>
  <si>
    <t>水源変更</t>
  </si>
  <si>
    <t>H 8</t>
  </si>
  <si>
    <t>S62～S63</t>
  </si>
  <si>
    <t>置賜白川　0.02[㎥/s]</t>
  </si>
  <si>
    <t>8</t>
  </si>
  <si>
    <t>S 6.12</t>
  </si>
  <si>
    <t>6</t>
  </si>
  <si>
    <t>酒田市(旧酒田市)</t>
  </si>
  <si>
    <t>S 4. 2</t>
  </si>
  <si>
    <t>H 6. 3</t>
  </si>
  <si>
    <t>８拡</t>
  </si>
  <si>
    <t>H25</t>
  </si>
  <si>
    <t>H 6～H24</t>
  </si>
  <si>
    <t>最上川　0.578[㎥/s]</t>
  </si>
  <si>
    <t>S32.12</t>
  </si>
  <si>
    <t>H 6～H12</t>
  </si>
  <si>
    <t>統合簡水</t>
  </si>
  <si>
    <t>３拡</t>
  </si>
  <si>
    <t>遊　　佐　　町</t>
  </si>
  <si>
    <t>S41. 4</t>
  </si>
  <si>
    <t>５拡</t>
  </si>
  <si>
    <t>H32</t>
  </si>
  <si>
    <t>H19</t>
  </si>
  <si>
    <t>酒田市(旧松山町)</t>
  </si>
  <si>
    <t>H 8. 3</t>
  </si>
  <si>
    <t>H17</t>
  </si>
  <si>
    <t>H 8～H13</t>
  </si>
  <si>
    <t>－</t>
  </si>
  <si>
    <t>酒田市(旧平田町)</t>
  </si>
  <si>
    <t>S31. 4</t>
  </si>
  <si>
    <t>H 6. 4</t>
  </si>
  <si>
    <t>合　　　　　計</t>
  </si>
  <si>
    <t>（注）工期：経営（変更）認可時における施設整備計画の工期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</si>
  <si>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</si>
  <si>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</si>
  <si>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</si>
  <si>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</si>
  <si>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</si>
  <si>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</si>
  <si>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</si>
  <si>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[㎥]</t>
  </si>
  <si>
    <t>有　　　　　効　　　　　水　　　　　量</t>
  </si>
  <si>
    <t>無効
水量</t>
  </si>
  <si>
    <t>最大（月/日）</t>
  </si>
  <si>
    <t>平 均</t>
  </si>
  <si>
    <t>自 流</t>
  </si>
  <si>
    <t>浅井戸水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</si>
  <si>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</si>
  <si>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</si>
  <si>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</si>
  <si>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</si>
  <si>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</si>
  <si>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</si>
  <si>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</si>
  <si>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</si>
  <si>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3</t>
  </si>
  <si>
    <t>(8/12)</t>
  </si>
  <si>
    <t>2</t>
  </si>
  <si>
    <t>(8/13)</t>
  </si>
  <si>
    <t>7</t>
  </si>
  <si>
    <t>4</t>
  </si>
  <si>
    <t>1</t>
  </si>
  <si>
    <t>(8/6)</t>
  </si>
  <si>
    <t>5</t>
  </si>
  <si>
    <t>8</t>
  </si>
  <si>
    <t>6</t>
  </si>
  <si>
    <t>[特記以外単位：千円]</t>
  </si>
  <si>
    <t>　　　　　　　　　　　　　　事業主体名
　項目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</si>
  <si>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</si>
  <si>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</si>
  <si>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</si>
  <si>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</si>
  <si>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</si>
  <si>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</si>
  <si>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</si>
  <si>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</si>
  <si>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</si>
  <si>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</si>
  <si>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</si>
  <si>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尾花沢市大石
田町環境衛生
事業組合</t>
  </si>
  <si>
    <t>新 庄 市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</si>
  <si>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</si>
  <si>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</si>
  <si>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</si>
  <si>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</si>
  <si>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</si>
  <si>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</si>
  <si>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</si>
  <si>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</si>
  <si>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</si>
  <si>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</si>
  <si>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</si>
  <si>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</si>
  <si>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</si>
  <si>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</si>
  <si>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</si>
  <si>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</si>
  <si>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</si>
  <si>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</si>
  <si>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</si>
  <si>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</si>
  <si>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</si>
  <si>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</si>
  <si>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</si>
  <si>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</si>
  <si>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</si>
  <si>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</si>
  <si>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</si>
  <si>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</si>
  <si>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⑦</t>
  </si>
  <si>
    <t>年間総有収水量</t>
  </si>
  <si>
    <t>[千㎥]</t>
  </si>
  <si>
    <t>有収水量１㎥当り</t>
  </si>
  <si>
    <t>Ａ</t>
  </si>
  <si>
    <t>供給単価</t>
  </si>
  <si>
    <t>[円/㎥]</t>
  </si>
  <si>
    <t>Ｂ</t>
  </si>
  <si>
    <t>給水原価</t>
  </si>
  <si>
    <t>Ｃ</t>
  </si>
  <si>
    <t>資本単価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</si>
  <si>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</si>
  <si>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</si>
  <si>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</si>
  <si>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</si>
  <si>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</si>
  <si>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</si>
  <si>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</si>
  <si>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</si>
  <si>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</si>
  <si>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</si>
  <si>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月布川　0.0073[㎥/s]</t>
  </si>
  <si>
    <t>荒川　0.0324[㎥/s]</t>
  </si>
  <si>
    <t>温海川　0.0243[㎥/s]</t>
  </si>
  <si>
    <t>緩、消</t>
  </si>
  <si>
    <t>受　水</t>
  </si>
  <si>
    <t>受 水</t>
  </si>
  <si>
    <t>H12～H17</t>
  </si>
  <si>
    <t>H21～H26</t>
  </si>
  <si>
    <t>H26</t>
  </si>
  <si>
    <t>H22. 3</t>
  </si>
  <si>
    <t>H34</t>
  </si>
  <si>
    <t xml:space="preserve"> - ～H22</t>
  </si>
  <si>
    <t>H12</t>
  </si>
  <si>
    <t>H 2</t>
  </si>
  <si>
    <t>H 6～H10</t>
  </si>
  <si>
    <t>H21. 4</t>
  </si>
  <si>
    <t>創設</t>
  </si>
  <si>
    <t>H40</t>
  </si>
  <si>
    <t>H21～H39</t>
  </si>
  <si>
    <t>H30</t>
  </si>
  <si>
    <t>-</t>
  </si>
  <si>
    <t>鶴 岡 市</t>
  </si>
  <si>
    <t>庄 内 町</t>
  </si>
  <si>
    <t>飯 豊 町</t>
  </si>
  <si>
    <t>酒 田 市
（旧酒田市）</t>
  </si>
  <si>
    <t>総費用</t>
  </si>
  <si>
    <t>当年度純利益（△損失）</t>
  </si>
  <si>
    <t>⑦</t>
  </si>
  <si>
    <t>Ｂ</t>
  </si>
  <si>
    <t>Ｃ</t>
  </si>
  <si>
    <t>遊 佐 町</t>
  </si>
  <si>
    <t>酒 田 市
（旧松山町）</t>
  </si>
  <si>
    <t>酒 田 市
（旧平田町）</t>
  </si>
  <si>
    <t>合　　計</t>
  </si>
  <si>
    <t>Ａ＝</t>
  </si>
  <si>
    <t>①</t>
  </si>
  <si>
    <t>Ｂ＝</t>
  </si>
  <si>
    <t>⑦</t>
  </si>
  <si>
    <t>Ｂ</t>
  </si>
  <si>
    <t>Ｃ＝</t>
  </si>
  <si>
    <t>②+③+(④×ａ)</t>
  </si>
  <si>
    <t>Ｃ</t>
  </si>
  <si>
    <t>ａ：</t>
  </si>
  <si>
    <t>受水費資本比率</t>
  </si>
  <si>
    <t>事業主体名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</si>
  <si>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</si>
  <si>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</si>
  <si>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</si>
  <si>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</si>
  <si>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</rPr>
      <t>使用料</t>
    </r>
  </si>
  <si>
    <t>水量</t>
  </si>
  <si>
    <t>料金</t>
  </si>
  <si>
    <t>[㎥]</t>
  </si>
  <si>
    <t>[円]</t>
  </si>
  <si>
    <t>口径別</t>
  </si>
  <si>
    <t>－</t>
  </si>
  <si>
    <t>20. 4. 1</t>
  </si>
  <si>
    <t>20. 7. 1</t>
  </si>
  <si>
    <t>20. 2. 1</t>
  </si>
  <si>
    <t>20. 4.20</t>
  </si>
  <si>
    <t>20. 5. 1</t>
  </si>
  <si>
    <t>用途別</t>
  </si>
  <si>
    <t>21. 1. 1</t>
  </si>
  <si>
    <t>単一料金</t>
  </si>
  <si>
    <t>20. 4. 1</t>
  </si>
  <si>
    <t>尾花沢市大石田町
環境衛生事業組合</t>
  </si>
  <si>
    <t xml:space="preserve"> 9. 4. 1</t>
  </si>
  <si>
    <t>用途・口径
併用</t>
  </si>
  <si>
    <t>16. 6. 1</t>
  </si>
  <si>
    <t>16. 5. 1</t>
  </si>
  <si>
    <t xml:space="preserve"> 9. 8. 1</t>
  </si>
  <si>
    <t>12. 6. 1</t>
  </si>
  <si>
    <t>19.11. 1</t>
  </si>
  <si>
    <t>20.12. 1</t>
  </si>
  <si>
    <t>16. 4. 1</t>
  </si>
  <si>
    <t>－</t>
  </si>
  <si>
    <t>20. 9. 1</t>
  </si>
  <si>
    <t>20. 4. 1</t>
  </si>
  <si>
    <t>20.12. 1</t>
  </si>
  <si>
    <t>県 平 均</t>
  </si>
  <si>
    <t>第１段</t>
  </si>
  <si>
    <t>導水管</t>
  </si>
  <si>
    <t>第２段</t>
  </si>
  <si>
    <t>送水管</t>
  </si>
  <si>
    <t>第３段</t>
  </si>
  <si>
    <t>配水管</t>
  </si>
  <si>
    <t>第４段</t>
  </si>
  <si>
    <t>合計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</si>
  <si>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</si>
  <si>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</si>
  <si>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</si>
  <si>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</si>
  <si>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</si>
  <si>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</si>
  <si>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その他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</si>
  <si>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</si>
  <si>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</si>
  <si>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</si>
  <si>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</si>
  <si>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</si>
  <si>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</si>
  <si>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</si>
  <si>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</si>
  <si>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</si>
  <si>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</si>
  <si>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</si>
  <si>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</si>
  <si>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</si>
  <si>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</si>
  <si>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</si>
  <si>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3</t>
  </si>
  <si>
    <t>山　　形　　市</t>
  </si>
  <si>
    <t>寒　河　江　市</t>
  </si>
  <si>
    <t>2</t>
  </si>
  <si>
    <t>上　　山　　市</t>
  </si>
  <si>
    <t>7</t>
  </si>
  <si>
    <t>村　　山　　市</t>
  </si>
  <si>
    <t>4</t>
  </si>
  <si>
    <t>天　　童　　市</t>
  </si>
  <si>
    <t>東　　根　　市</t>
  </si>
  <si>
    <t>1</t>
  </si>
  <si>
    <t>河　　北　　町</t>
  </si>
  <si>
    <t>西　　川　　町</t>
  </si>
  <si>
    <t>朝　　日　　町</t>
  </si>
  <si>
    <t>大　　江　　町</t>
  </si>
  <si>
    <t>膜ろ過</t>
  </si>
  <si>
    <t>最上川中部
水道企業団</t>
  </si>
  <si>
    <t>尾花沢市大石田町
環境衛生事業組合</t>
  </si>
  <si>
    <t>新　　庄　　市</t>
  </si>
  <si>
    <t>金　　山　　町</t>
  </si>
  <si>
    <t>最　　上　　町</t>
  </si>
  <si>
    <t>真　室　川　町</t>
  </si>
  <si>
    <t>5</t>
  </si>
  <si>
    <t>米　　沢　　市</t>
  </si>
  <si>
    <t>長　　井　　市</t>
  </si>
  <si>
    <t>南　　陽　　市</t>
  </si>
  <si>
    <t>高　　畠　　町</t>
  </si>
  <si>
    <t>川　　西　　町</t>
  </si>
  <si>
    <t>小　　国　　町</t>
  </si>
  <si>
    <t>白　　鷹　　町</t>
  </si>
  <si>
    <t>飯　　豊　　町</t>
  </si>
  <si>
    <t>8</t>
  </si>
  <si>
    <t>6</t>
  </si>
  <si>
    <t>酒　　田　　市
（旧酒田市）</t>
  </si>
  <si>
    <t>遊　　佐　　町</t>
  </si>
  <si>
    <t>酒　　田　　市
（旧松山町）</t>
  </si>
  <si>
    <t>酒　　田　　市
（旧平田町）</t>
  </si>
  <si>
    <t>合　　　　計</t>
  </si>
  <si>
    <t>上　水　道</t>
  </si>
  <si>
    <t>(1) 基本計画</t>
  </si>
  <si>
    <t>(2) 給水状況</t>
  </si>
  <si>
    <t>(3) 財務状況</t>
  </si>
  <si>
    <t>(4) 水道料金（家庭用φ13mm）</t>
  </si>
  <si>
    <t>(5) 施設の概要</t>
  </si>
  <si>
    <t xml:space="preserve"> ⑥-⑤ </t>
  </si>
  <si>
    <t>（資本単価÷給水原価）</t>
  </si>
  <si>
    <t>[10㎥/円]</t>
  </si>
  <si>
    <t>[20㎥/円]</t>
  </si>
  <si>
    <r>
      <t xml:space="preserve"> 3. 4. 1
</t>
    </r>
    <r>
      <rPr>
        <sz val="8"/>
        <rFont val="ＭＳ 明朝"/>
        <family val="1"/>
      </rPr>
      <t>(消費税9.4.1)</t>
    </r>
  </si>
  <si>
    <r>
      <t xml:space="preserve"> 5. 5. 1
</t>
    </r>
    <r>
      <rPr>
        <sz val="8"/>
        <rFont val="ＭＳ 明朝"/>
        <family val="1"/>
      </rPr>
      <t>(消費税9.4.1)</t>
    </r>
  </si>
  <si>
    <r>
      <t xml:space="preserve"> 3.10. 1
</t>
    </r>
    <r>
      <rPr>
        <sz val="8"/>
        <rFont val="ＭＳ 明朝"/>
        <family val="1"/>
      </rPr>
      <t>(消費税9.4.1)</t>
    </r>
  </si>
  <si>
    <r>
      <t xml:space="preserve">元. 4. 1
</t>
    </r>
    <r>
      <rPr>
        <sz val="8"/>
        <rFont val="ＭＳ 明朝"/>
        <family val="1"/>
      </rPr>
      <t>(消費税9.4.1)</t>
    </r>
  </si>
  <si>
    <r>
      <t xml:space="preserve">㎥当り使用料金
</t>
    </r>
    <r>
      <rPr>
        <sz val="8"/>
        <rFont val="ＭＳ 明朝"/>
        <family val="1"/>
      </rPr>
      <t>※税込み</t>
    </r>
  </si>
  <si>
    <t>（平成22年 3月31日現在）</t>
  </si>
  <si>
    <t>鶴　　岡　　市</t>
  </si>
  <si>
    <t>（注）超過料金が段階別料金の場合、最初の区分の㎥当たりの料金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</si>
</sst>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  <numFmt numFmtId="226" formatCode="&quot;(&quot;#,###&quot;)&quot;"/>
    <numFmt numFmtId="227" formatCode="[$-411]ge\.m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8"/>
      <color indexed="9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5"/>
      </patternFill>
    </fill>
    <fill>
      <patternFill patternType="mediumGray">
        <fgColor indexed="22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12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5" fillId="0" borderId="0" xfId="0" applyFont="1" applyFill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11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 wrapText="1"/>
    </xf>
    <xf numFmtId="185" fontId="4" fillId="0" borderId="12" xfId="49" applyFont="1" applyFill="1" applyBorder="1" applyAlignment="1">
      <alignment vertical="center"/>
    </xf>
    <xf numFmtId="180" fontId="4" fillId="0" borderId="12" xfId="0" applyFont="1" applyFill="1" applyBorder="1" applyAlignment="1">
      <alignment vertical="center"/>
    </xf>
    <xf numFmtId="180" fontId="7" fillId="0" borderId="12" xfId="0" applyFont="1" applyFill="1" applyBorder="1" applyAlignment="1">
      <alignment vertical="center" wrapText="1"/>
    </xf>
    <xf numFmtId="180" fontId="6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80" fontId="4" fillId="0" borderId="11" xfId="0" applyFont="1" applyFill="1" applyBorder="1" applyAlignment="1">
      <alignment vertical="center"/>
    </xf>
    <xf numFmtId="180" fontId="4" fillId="0" borderId="17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 wrapText="1"/>
    </xf>
    <xf numFmtId="180" fontId="7" fillId="0" borderId="11" xfId="0" applyFont="1" applyFill="1" applyBorder="1" applyAlignment="1">
      <alignment horizontal="center" vertical="center" wrapText="1"/>
    </xf>
    <xf numFmtId="180" fontId="6" fillId="0" borderId="11" xfId="0" applyFont="1" applyFill="1" applyBorder="1" applyAlignment="1">
      <alignment horizontal="center" vertical="center" wrapText="1"/>
    </xf>
    <xf numFmtId="180" fontId="7" fillId="0" borderId="11" xfId="0" applyFont="1" applyFill="1" applyBorder="1" applyAlignment="1">
      <alignment horizontal="center" vertical="center"/>
    </xf>
    <xf numFmtId="180" fontId="4" fillId="0" borderId="17" xfId="0" applyFont="1" applyFill="1" applyBorder="1" applyAlignment="1">
      <alignment horizontal="center" vertical="center" wrapText="1" shrinkToFit="1"/>
    </xf>
    <xf numFmtId="49" fontId="4" fillId="24" borderId="18" xfId="0" applyNumberFormat="1" applyFont="1" applyFill="1" applyBorder="1" applyAlignment="1">
      <alignment horizontal="center" vertical="center"/>
    </xf>
    <xf numFmtId="180" fontId="4" fillId="24" borderId="13" xfId="0" applyFont="1" applyFill="1" applyBorder="1" applyAlignment="1">
      <alignment horizontal="center" vertical="center"/>
    </xf>
    <xf numFmtId="180" fontId="4" fillId="24" borderId="13" xfId="0" applyFont="1" applyFill="1" applyBorder="1" applyAlignment="1">
      <alignment vertical="center"/>
    </xf>
    <xf numFmtId="180" fontId="4" fillId="24" borderId="19" xfId="0" applyFont="1" applyFill="1" applyBorder="1" applyAlignment="1">
      <alignment vertical="center"/>
    </xf>
    <xf numFmtId="180" fontId="4" fillId="0" borderId="0" xfId="0" applyFont="1" applyFill="1" applyBorder="1" applyAlignment="1">
      <alignment vertical="center"/>
    </xf>
    <xf numFmtId="180" fontId="4" fillId="0" borderId="20" xfId="0" applyFont="1" applyFill="1" applyBorder="1" applyAlignment="1">
      <alignment vertical="center"/>
    </xf>
    <xf numFmtId="180" fontId="4" fillId="0" borderId="21" xfId="0" applyFont="1" applyFill="1" applyBorder="1" applyAlignment="1">
      <alignment horizontal="center" vertical="center" wrapText="1"/>
    </xf>
    <xf numFmtId="180" fontId="4" fillId="0" borderId="21" xfId="0" applyFont="1" applyFill="1" applyBorder="1" applyAlignment="1">
      <alignment horizontal="center" vertical="center"/>
    </xf>
    <xf numFmtId="180" fontId="4" fillId="0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80" fontId="4" fillId="0" borderId="10" xfId="0" applyFont="1" applyFill="1" applyBorder="1" applyAlignment="1">
      <alignment vertical="center"/>
    </xf>
    <xf numFmtId="38" fontId="4" fillId="0" borderId="24" xfId="49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/>
    </xf>
    <xf numFmtId="180" fontId="4" fillId="0" borderId="24" xfId="0" applyFont="1" applyFill="1" applyBorder="1" applyAlignment="1">
      <alignment vertical="center"/>
    </xf>
    <xf numFmtId="209" fontId="4" fillId="0" borderId="10" xfId="0" applyNumberFormat="1" applyFont="1" applyFill="1" applyBorder="1" applyAlignment="1">
      <alignment vertical="center"/>
    </xf>
    <xf numFmtId="209" fontId="4" fillId="0" borderId="25" xfId="0" applyNumberFormat="1" applyFont="1" applyFill="1" applyBorder="1" applyAlignment="1">
      <alignment vertical="center"/>
    </xf>
    <xf numFmtId="38" fontId="4" fillId="0" borderId="26" xfId="49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180" fontId="4" fillId="0" borderId="26" xfId="0" applyFont="1" applyFill="1" applyBorder="1" applyAlignment="1">
      <alignment vertical="center"/>
    </xf>
    <xf numFmtId="209" fontId="4" fillId="0" borderId="11" xfId="0" applyNumberFormat="1" applyFont="1" applyFill="1" applyBorder="1" applyAlignment="1">
      <alignment vertical="center"/>
    </xf>
    <xf numFmtId="209" fontId="4" fillId="0" borderId="17" xfId="0" applyNumberFormat="1" applyFont="1" applyFill="1" applyBorder="1" applyAlignment="1">
      <alignment vertical="center"/>
    </xf>
    <xf numFmtId="38" fontId="4" fillId="24" borderId="27" xfId="49" applyNumberFormat="1" applyFont="1" applyFill="1" applyBorder="1" applyAlignment="1">
      <alignment vertical="center"/>
    </xf>
    <xf numFmtId="49" fontId="4" fillId="24" borderId="27" xfId="0" applyNumberFormat="1" applyFont="1" applyFill="1" applyBorder="1" applyAlignment="1">
      <alignment horizontal="center" vertical="center"/>
    </xf>
    <xf numFmtId="180" fontId="4" fillId="24" borderId="27" xfId="0" applyFont="1" applyFill="1" applyBorder="1" applyAlignment="1">
      <alignment vertical="center"/>
    </xf>
    <xf numFmtId="209" fontId="4" fillId="24" borderId="13" xfId="0" applyNumberFormat="1" applyFont="1" applyFill="1" applyBorder="1" applyAlignment="1">
      <alignment vertical="center"/>
    </xf>
    <xf numFmtId="209" fontId="4" fillId="24" borderId="19" xfId="0" applyNumberFormat="1" applyFont="1" applyFill="1" applyBorder="1" applyAlignment="1">
      <alignment vertical="center"/>
    </xf>
    <xf numFmtId="180" fontId="8" fillId="0" borderId="0" xfId="0" applyFont="1" applyFill="1" applyAlignment="1">
      <alignment vertical="center"/>
    </xf>
    <xf numFmtId="180" fontId="8" fillId="0" borderId="0" xfId="0" applyFont="1" applyFill="1" applyBorder="1" applyAlignment="1">
      <alignment horizontal="right" vertical="center"/>
    </xf>
    <xf numFmtId="180" fontId="8" fillId="0" borderId="0" xfId="0" applyFont="1" applyFill="1" applyBorder="1" applyAlignment="1">
      <alignment vertical="center"/>
    </xf>
    <xf numFmtId="180" fontId="8" fillId="0" borderId="21" xfId="0" applyFont="1" applyFill="1" applyBorder="1" applyAlignment="1">
      <alignment horizontal="center" vertical="center"/>
    </xf>
    <xf numFmtId="180" fontId="8" fillId="0" borderId="28" xfId="0" applyFont="1" applyFill="1" applyBorder="1" applyAlignment="1">
      <alignment horizontal="center" vertical="center"/>
    </xf>
    <xf numFmtId="180" fontId="8" fillId="0" borderId="29" xfId="0" applyFont="1" applyFill="1" applyBorder="1" applyAlignment="1">
      <alignment horizontal="center" vertical="center"/>
    </xf>
    <xf numFmtId="183" fontId="8" fillId="0" borderId="23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8" fillId="0" borderId="30" xfId="0" applyFont="1" applyFill="1" applyBorder="1" applyAlignment="1">
      <alignment horizontal="center" vertical="center"/>
    </xf>
    <xf numFmtId="180" fontId="8" fillId="0" borderId="31" xfId="0" applyFont="1" applyFill="1" applyBorder="1" applyAlignment="1">
      <alignment horizontal="center" vertical="center"/>
    </xf>
    <xf numFmtId="183" fontId="8" fillId="0" borderId="16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vertical="center"/>
    </xf>
    <xf numFmtId="180" fontId="8" fillId="0" borderId="20" xfId="0" applyFont="1" applyFill="1" applyBorder="1" applyAlignment="1">
      <alignment horizontal="center" vertical="center"/>
    </xf>
    <xf numFmtId="180" fontId="8" fillId="0" borderId="30" xfId="0" applyFont="1" applyFill="1" applyBorder="1" applyAlignment="1">
      <alignment horizontal="center" vertical="center" wrapText="1"/>
    </xf>
    <xf numFmtId="180" fontId="8" fillId="0" borderId="31" xfId="0" applyFont="1" applyFill="1" applyBorder="1" applyAlignment="1">
      <alignment horizontal="center" vertical="center" wrapText="1"/>
    </xf>
    <xf numFmtId="180" fontId="8" fillId="0" borderId="32" xfId="0" applyFont="1" applyFill="1" applyBorder="1" applyAlignment="1">
      <alignment horizontal="center" vertical="center"/>
    </xf>
    <xf numFmtId="180" fontId="8" fillId="0" borderId="26" xfId="0" applyFont="1" applyFill="1" applyBorder="1" applyAlignment="1">
      <alignment horizontal="center" vertical="center"/>
    </xf>
    <xf numFmtId="180" fontId="8" fillId="0" borderId="27" xfId="0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left" vertical="center"/>
    </xf>
    <xf numFmtId="183" fontId="8" fillId="0" borderId="0" xfId="0" applyNumberFormat="1" applyFont="1" applyFill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 shrinkToFit="1"/>
    </xf>
    <xf numFmtId="180" fontId="9" fillId="0" borderId="0" xfId="0" applyFont="1" applyFill="1" applyAlignment="1">
      <alignment horizontal="center"/>
    </xf>
    <xf numFmtId="180" fontId="8" fillId="0" borderId="0" xfId="0" applyFont="1" applyFill="1" applyAlignment="1">
      <alignment horizontal="center" vertical="top"/>
    </xf>
    <xf numFmtId="180" fontId="8" fillId="0" borderId="0" xfId="0" applyFont="1" applyFill="1" applyAlignment="1">
      <alignment vertical="center"/>
    </xf>
    <xf numFmtId="180" fontId="8" fillId="0" borderId="33" xfId="0" applyFont="1" applyFill="1" applyBorder="1" applyAlignment="1">
      <alignment horizontal="center" vertical="center"/>
    </xf>
    <xf numFmtId="180" fontId="4" fillId="0" borderId="0" xfId="61" applyFont="1" applyFill="1">
      <alignment vertical="center"/>
      <protection/>
    </xf>
    <xf numFmtId="180" fontId="7" fillId="0" borderId="34" xfId="61" applyFont="1" applyFill="1" applyBorder="1" applyAlignment="1">
      <alignment horizontal="center" vertical="center"/>
      <protection/>
    </xf>
    <xf numFmtId="180" fontId="7" fillId="0" borderId="35" xfId="61" applyFont="1" applyFill="1" applyBorder="1" applyAlignment="1">
      <alignment horizontal="center" vertical="center"/>
      <protection/>
    </xf>
    <xf numFmtId="180" fontId="7" fillId="24" borderId="36" xfId="61" applyFont="1" applyFill="1" applyBorder="1" applyAlignment="1">
      <alignment horizontal="center" vertical="center"/>
      <protection/>
    </xf>
    <xf numFmtId="180" fontId="4" fillId="0" borderId="34" xfId="61" applyFont="1" applyFill="1" applyBorder="1">
      <alignment vertical="center"/>
      <protection/>
    </xf>
    <xf numFmtId="180" fontId="4" fillId="0" borderId="37" xfId="61" applyFont="1" applyFill="1" applyBorder="1">
      <alignment vertical="center"/>
      <protection/>
    </xf>
    <xf numFmtId="180" fontId="4" fillId="0" borderId="35" xfId="61" applyFont="1" applyFill="1" applyBorder="1">
      <alignment vertical="center"/>
      <protection/>
    </xf>
    <xf numFmtId="180" fontId="4" fillId="0" borderId="38" xfId="61" applyFont="1" applyFill="1" applyBorder="1">
      <alignment vertical="center"/>
      <protection/>
    </xf>
    <xf numFmtId="180" fontId="4" fillId="24" borderId="36" xfId="61" applyFont="1" applyFill="1" applyBorder="1">
      <alignment vertical="center"/>
      <protection/>
    </xf>
    <xf numFmtId="180" fontId="4" fillId="24" borderId="39" xfId="61" applyFont="1" applyFill="1" applyBorder="1">
      <alignment vertical="center"/>
      <protection/>
    </xf>
    <xf numFmtId="180" fontId="4" fillId="0" borderId="40" xfId="61" applyFont="1" applyFill="1" applyBorder="1" applyAlignment="1">
      <alignment vertical="center"/>
      <protection/>
    </xf>
    <xf numFmtId="180" fontId="4" fillId="0" borderId="41" xfId="61" applyFont="1" applyFill="1" applyBorder="1" applyAlignment="1">
      <alignment vertical="center"/>
      <protection/>
    </xf>
    <xf numFmtId="180" fontId="4" fillId="24" borderId="42" xfId="61" applyFont="1" applyFill="1" applyBorder="1">
      <alignment vertical="center"/>
      <protection/>
    </xf>
    <xf numFmtId="180" fontId="4" fillId="24" borderId="43" xfId="61" applyFont="1" applyFill="1" applyBorder="1">
      <alignment vertical="center"/>
      <protection/>
    </xf>
    <xf numFmtId="180" fontId="12" fillId="0" borderId="0" xfId="61" applyFont="1" applyFill="1">
      <alignment vertical="center"/>
      <protection/>
    </xf>
    <xf numFmtId="180" fontId="14" fillId="0" borderId="0" xfId="0" applyFont="1" applyFill="1" applyAlignment="1">
      <alignment vertical="center"/>
    </xf>
    <xf numFmtId="180" fontId="8" fillId="0" borderId="11" xfId="0" applyFont="1" applyFill="1" applyBorder="1" applyAlignment="1">
      <alignment vertical="center"/>
    </xf>
    <xf numFmtId="180" fontId="8" fillId="0" borderId="10" xfId="0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vertical="center"/>
    </xf>
    <xf numFmtId="180" fontId="8" fillId="0" borderId="17" xfId="0" applyFont="1" applyFill="1" applyBorder="1" applyAlignment="1">
      <alignment vertical="center"/>
    </xf>
    <xf numFmtId="180" fontId="8" fillId="0" borderId="16" xfId="0" applyFont="1" applyFill="1" applyBorder="1" applyAlignment="1">
      <alignment horizontal="center" vertical="center" wrapText="1"/>
    </xf>
    <xf numFmtId="180" fontId="9" fillId="0" borderId="0" xfId="0" applyFont="1" applyFill="1" applyAlignment="1">
      <alignment horizontal="center" shrinkToFit="1"/>
    </xf>
    <xf numFmtId="183" fontId="8" fillId="0" borderId="16" xfId="0" applyNumberFormat="1" applyFont="1" applyFill="1" applyBorder="1" applyAlignment="1">
      <alignment vertical="center"/>
    </xf>
    <xf numFmtId="180" fontId="8" fillId="0" borderId="10" xfId="0" applyFont="1" applyFill="1" applyBorder="1" applyAlignment="1">
      <alignment horizontal="center" vertical="center"/>
    </xf>
    <xf numFmtId="180" fontId="8" fillId="0" borderId="11" xfId="0" applyFont="1" applyFill="1" applyBorder="1" applyAlignment="1">
      <alignment horizontal="center" vertical="center"/>
    </xf>
    <xf numFmtId="180" fontId="8" fillId="0" borderId="13" xfId="0" applyFont="1" applyFill="1" applyBorder="1" applyAlignment="1">
      <alignment horizontal="center" vertical="center"/>
    </xf>
    <xf numFmtId="180" fontId="8" fillId="0" borderId="23" xfId="0" applyFont="1" applyFill="1" applyBorder="1" applyAlignment="1">
      <alignment horizontal="center" vertical="center"/>
    </xf>
    <xf numFmtId="180" fontId="8" fillId="0" borderId="16" xfId="0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9" xfId="0" applyNumberFormat="1" applyFont="1" applyFill="1" applyBorder="1" applyAlignment="1">
      <alignment vertical="center"/>
    </xf>
    <xf numFmtId="183" fontId="8" fillId="0" borderId="23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Alignment="1">
      <alignment horizontal="right" vertical="center"/>
    </xf>
    <xf numFmtId="183" fontId="8" fillId="0" borderId="4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vertical="center"/>
    </xf>
    <xf numFmtId="183" fontId="8" fillId="0" borderId="35" xfId="0" applyNumberFormat="1" applyFont="1" applyFill="1" applyBorder="1" applyAlignment="1">
      <alignment vertical="center"/>
    </xf>
    <xf numFmtId="183" fontId="8" fillId="0" borderId="35" xfId="0" applyNumberFormat="1" applyFont="1" applyFill="1" applyBorder="1" applyAlignment="1">
      <alignment vertical="center" shrinkToFit="1"/>
    </xf>
    <xf numFmtId="180" fontId="8" fillId="0" borderId="0" xfId="0" applyFont="1" applyFill="1" applyAlignment="1">
      <alignment shrinkToFit="1"/>
    </xf>
    <xf numFmtId="180" fontId="8" fillId="0" borderId="0" xfId="0" applyFont="1" applyFill="1" applyAlignment="1">
      <alignment/>
    </xf>
    <xf numFmtId="189" fontId="8" fillId="0" borderId="10" xfId="0" applyNumberFormat="1" applyFont="1" applyFill="1" applyBorder="1" applyAlignment="1">
      <alignment horizontal="center" vertical="center"/>
    </xf>
    <xf numFmtId="180" fontId="8" fillId="0" borderId="10" xfId="0" applyFont="1" applyFill="1" applyBorder="1" applyAlignment="1">
      <alignment vertical="center"/>
    </xf>
    <xf numFmtId="180" fontId="8" fillId="0" borderId="25" xfId="0" applyFont="1" applyFill="1" applyBorder="1" applyAlignment="1">
      <alignment vertical="center"/>
    </xf>
    <xf numFmtId="180" fontId="8" fillId="0" borderId="11" xfId="0" applyFont="1" applyFill="1" applyBorder="1" applyAlignment="1">
      <alignment horizontal="center" vertical="center" wrapText="1"/>
    </xf>
    <xf numFmtId="180" fontId="8" fillId="0" borderId="11" xfId="0" applyFont="1" applyFill="1" applyBorder="1" applyAlignment="1">
      <alignment vertical="center"/>
    </xf>
    <xf numFmtId="180" fontId="8" fillId="0" borderId="11" xfId="0" applyFont="1" applyFill="1" applyBorder="1" applyAlignment="1">
      <alignment horizontal="right" vertical="center"/>
    </xf>
    <xf numFmtId="180" fontId="8" fillId="25" borderId="18" xfId="0" applyFont="1" applyFill="1" applyBorder="1" applyAlignment="1">
      <alignment horizontal="center" vertical="center"/>
    </xf>
    <xf numFmtId="49" fontId="8" fillId="25" borderId="13" xfId="0" applyNumberFormat="1" applyFont="1" applyFill="1" applyBorder="1" applyAlignment="1">
      <alignment vertical="center"/>
    </xf>
    <xf numFmtId="180" fontId="8" fillId="25" borderId="13" xfId="0" applyFont="1" applyFill="1" applyBorder="1" applyAlignment="1">
      <alignment vertical="center"/>
    </xf>
    <xf numFmtId="180" fontId="8" fillId="25" borderId="13" xfId="0" applyFont="1" applyFill="1" applyBorder="1" applyAlignment="1">
      <alignment vertical="center"/>
    </xf>
    <xf numFmtId="180" fontId="8" fillId="25" borderId="19" xfId="0" applyFont="1" applyFill="1" applyBorder="1" applyAlignment="1">
      <alignment vertical="center"/>
    </xf>
    <xf numFmtId="180" fontId="8" fillId="0" borderId="19" xfId="0" applyFont="1" applyFill="1" applyBorder="1" applyAlignment="1">
      <alignment horizontal="center" vertical="center"/>
    </xf>
    <xf numFmtId="180" fontId="4" fillId="0" borderId="45" xfId="61" applyFont="1" applyFill="1" applyBorder="1">
      <alignment vertical="center"/>
      <protection/>
    </xf>
    <xf numFmtId="180" fontId="4" fillId="0" borderId="46" xfId="61" applyFont="1" applyFill="1" applyBorder="1">
      <alignment vertical="center"/>
      <protection/>
    </xf>
    <xf numFmtId="180" fontId="4" fillId="0" borderId="47" xfId="0" applyFont="1" applyFill="1" applyBorder="1" applyAlignment="1">
      <alignment horizontal="center" vertical="center" wrapText="1"/>
    </xf>
    <xf numFmtId="180" fontId="4" fillId="0" borderId="21" xfId="0" applyFont="1" applyFill="1" applyBorder="1" applyAlignment="1">
      <alignment horizontal="center" vertical="center" wrapText="1"/>
    </xf>
    <xf numFmtId="180" fontId="4" fillId="0" borderId="48" xfId="0" applyFont="1" applyFill="1" applyBorder="1" applyAlignment="1">
      <alignment horizontal="center" vertical="center"/>
    </xf>
    <xf numFmtId="180" fontId="4" fillId="0" borderId="49" xfId="0" applyFont="1" applyFill="1" applyBorder="1" applyAlignment="1">
      <alignment horizontal="center" vertical="center"/>
    </xf>
    <xf numFmtId="180" fontId="4" fillId="0" borderId="50" xfId="0" applyFont="1" applyFill="1" applyBorder="1" applyAlignment="1">
      <alignment horizontal="center" vertical="center"/>
    </xf>
    <xf numFmtId="180" fontId="4" fillId="0" borderId="51" xfId="0" applyFont="1" applyFill="1" applyBorder="1" applyAlignment="1">
      <alignment horizontal="center" vertical="center"/>
    </xf>
    <xf numFmtId="180" fontId="4" fillId="0" borderId="24" xfId="0" applyFont="1" applyFill="1" applyBorder="1" applyAlignment="1">
      <alignment horizontal="center" vertical="center"/>
    </xf>
    <xf numFmtId="180" fontId="4" fillId="0" borderId="33" xfId="0" applyFont="1" applyFill="1" applyBorder="1" applyAlignment="1">
      <alignment horizontal="center" vertical="center" wrapText="1"/>
    </xf>
    <xf numFmtId="180" fontId="4" fillId="0" borderId="16" xfId="0" applyFont="1" applyFill="1" applyBorder="1" applyAlignment="1">
      <alignment horizontal="center" vertical="center" textRotation="255"/>
    </xf>
    <xf numFmtId="180" fontId="4" fillId="0" borderId="18" xfId="0" applyFont="1" applyFill="1" applyBorder="1" applyAlignment="1">
      <alignment horizontal="center" vertical="center" textRotation="255"/>
    </xf>
    <xf numFmtId="180" fontId="4" fillId="0" borderId="52" xfId="0" applyFont="1" applyFill="1" applyBorder="1" applyAlignment="1">
      <alignment horizontal="center" vertical="center" textRotation="255"/>
    </xf>
    <xf numFmtId="180" fontId="4" fillId="0" borderId="53" xfId="0" applyFont="1" applyFill="1" applyBorder="1" applyAlignment="1">
      <alignment horizontal="center" vertical="center"/>
    </xf>
    <xf numFmtId="180" fontId="4" fillId="0" borderId="54" xfId="0" applyFont="1" applyFill="1" applyBorder="1" applyAlignment="1">
      <alignment horizontal="center" vertical="center"/>
    </xf>
    <xf numFmtId="180" fontId="4" fillId="0" borderId="55" xfId="0" applyFont="1" applyFill="1" applyBorder="1" applyAlignment="1">
      <alignment horizontal="center" vertical="center"/>
    </xf>
    <xf numFmtId="180" fontId="4" fillId="0" borderId="28" xfId="0" applyFont="1" applyFill="1" applyBorder="1" applyAlignment="1">
      <alignment horizontal="center" vertical="center"/>
    </xf>
    <xf numFmtId="180" fontId="4" fillId="0" borderId="56" xfId="0" applyFont="1" applyFill="1" applyBorder="1" applyAlignment="1">
      <alignment horizontal="center" vertical="center"/>
    </xf>
    <xf numFmtId="180" fontId="4" fillId="0" borderId="57" xfId="0" applyFont="1" applyFill="1" applyBorder="1" applyAlignment="1">
      <alignment horizontal="center" vertical="center"/>
    </xf>
    <xf numFmtId="180" fontId="4" fillId="0" borderId="33" xfId="0" applyFont="1" applyFill="1" applyBorder="1" applyAlignment="1">
      <alignment horizontal="center" vertical="center"/>
    </xf>
    <xf numFmtId="180" fontId="4" fillId="0" borderId="58" xfId="0" applyFont="1" applyFill="1" applyBorder="1" applyAlignment="1">
      <alignment horizontal="center" vertical="center"/>
    </xf>
    <xf numFmtId="180" fontId="4" fillId="0" borderId="21" xfId="0" applyFont="1" applyFill="1" applyBorder="1" applyAlignment="1">
      <alignment horizontal="center" vertical="center"/>
    </xf>
    <xf numFmtId="180" fontId="4" fillId="0" borderId="10" xfId="0" applyFont="1" applyFill="1" applyBorder="1" applyAlignment="1">
      <alignment horizontal="center" vertical="center" wrapText="1"/>
    </xf>
    <xf numFmtId="180" fontId="4" fillId="0" borderId="11" xfId="0" applyFont="1" applyFill="1" applyBorder="1" applyAlignment="1">
      <alignment horizontal="center" vertical="center" wrapText="1"/>
    </xf>
    <xf numFmtId="180" fontId="4" fillId="0" borderId="13" xfId="0" applyFont="1" applyFill="1" applyBorder="1" applyAlignment="1">
      <alignment horizontal="center" vertical="center" wrapText="1"/>
    </xf>
    <xf numFmtId="180" fontId="4" fillId="0" borderId="59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23" xfId="0" applyFont="1" applyFill="1" applyBorder="1" applyAlignment="1">
      <alignment horizontal="center" vertical="center" textRotation="255"/>
    </xf>
    <xf numFmtId="180" fontId="4" fillId="0" borderId="11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25" xfId="0" applyFont="1" applyFill="1" applyBorder="1" applyAlignment="1">
      <alignment horizontal="center" vertical="center" wrapText="1"/>
    </xf>
    <xf numFmtId="180" fontId="4" fillId="0" borderId="17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horizontal="center" vertical="center" wrapText="1"/>
    </xf>
    <xf numFmtId="180" fontId="4" fillId="0" borderId="10" xfId="0" applyFont="1" applyFill="1" applyBorder="1" applyAlignment="1">
      <alignment vertical="center" textRotation="255"/>
    </xf>
    <xf numFmtId="180" fontId="4" fillId="0" borderId="11" xfId="0" applyFont="1" applyFill="1" applyBorder="1" applyAlignment="1">
      <alignment vertical="center" textRotation="255"/>
    </xf>
    <xf numFmtId="180" fontId="4" fillId="0" borderId="13" xfId="0" applyFont="1" applyFill="1" applyBorder="1" applyAlignment="1">
      <alignment vertical="center" textRotation="255"/>
    </xf>
    <xf numFmtId="180" fontId="4" fillId="0" borderId="30" xfId="0" applyFont="1" applyFill="1" applyBorder="1" applyAlignment="1">
      <alignment horizontal="center" vertical="center"/>
    </xf>
    <xf numFmtId="180" fontId="4" fillId="0" borderId="26" xfId="0" applyFont="1" applyFill="1" applyBorder="1" applyAlignment="1">
      <alignment horizontal="center" vertical="center"/>
    </xf>
    <xf numFmtId="180" fontId="4" fillId="0" borderId="59" xfId="0" applyFont="1" applyFill="1" applyBorder="1" applyAlignment="1">
      <alignment horizontal="center" vertical="center" wrapText="1"/>
    </xf>
    <xf numFmtId="180" fontId="4" fillId="0" borderId="59" xfId="0" applyFont="1" applyFill="1" applyBorder="1" applyAlignment="1">
      <alignment vertical="center" textRotation="255"/>
    </xf>
    <xf numFmtId="180" fontId="4" fillId="0" borderId="47" xfId="0" applyFont="1" applyFill="1" applyBorder="1" applyAlignment="1">
      <alignment vertical="center" textRotation="255"/>
    </xf>
    <xf numFmtId="180" fontId="4" fillId="0" borderId="60" xfId="0" applyFont="1" applyFill="1" applyBorder="1" applyAlignment="1">
      <alignment vertical="center" textRotation="255"/>
    </xf>
    <xf numFmtId="180" fontId="4" fillId="0" borderId="61" xfId="0" applyFont="1" applyFill="1" applyBorder="1" applyAlignment="1">
      <alignment vertical="center" textRotation="255"/>
    </xf>
    <xf numFmtId="180" fontId="4" fillId="0" borderId="62" xfId="0" applyFont="1" applyFill="1" applyBorder="1" applyAlignment="1">
      <alignment horizontal="center" vertical="center"/>
    </xf>
    <xf numFmtId="180" fontId="4" fillId="0" borderId="47" xfId="0" applyFont="1" applyFill="1" applyBorder="1" applyAlignment="1">
      <alignment horizontal="center" vertical="center"/>
    </xf>
    <xf numFmtId="183" fontId="8" fillId="0" borderId="30" xfId="0" applyNumberFormat="1" applyFont="1" applyFill="1" applyBorder="1" applyAlignment="1">
      <alignment vertical="center"/>
    </xf>
    <xf numFmtId="180" fontId="8" fillId="0" borderId="25" xfId="0" applyFont="1" applyFill="1" applyBorder="1" applyAlignment="1">
      <alignment horizontal="center" vertical="center" wrapText="1"/>
    </xf>
    <xf numFmtId="180" fontId="8" fillId="0" borderId="17" xfId="0" applyFont="1" applyFill="1" applyBorder="1" applyAlignment="1">
      <alignment horizontal="center" vertical="center" wrapText="1"/>
    </xf>
    <xf numFmtId="180" fontId="8" fillId="0" borderId="19" xfId="0" applyFont="1" applyFill="1" applyBorder="1" applyAlignment="1">
      <alignment horizontal="center" vertical="center" wrapText="1"/>
    </xf>
    <xf numFmtId="183" fontId="8" fillId="0" borderId="23" xfId="0" applyNumberFormat="1" applyFont="1" applyFill="1" applyBorder="1" applyAlignment="1">
      <alignment horizontal="center" vertical="center" wrapText="1"/>
    </xf>
    <xf numFmtId="183" fontId="8" fillId="0" borderId="16" xfId="0" applyNumberFormat="1" applyFont="1" applyFill="1" applyBorder="1" applyAlignment="1">
      <alignment horizontal="center" vertical="center" wrapText="1"/>
    </xf>
    <xf numFmtId="183" fontId="8" fillId="0" borderId="18" xfId="0" applyNumberFormat="1" applyFont="1" applyFill="1" applyBorder="1" applyAlignment="1">
      <alignment horizontal="center" vertical="center" wrapText="1"/>
    </xf>
    <xf numFmtId="183" fontId="8" fillId="0" borderId="63" xfId="0" applyNumberFormat="1" applyFont="1" applyFill="1" applyBorder="1" applyAlignment="1">
      <alignment vertical="center"/>
    </xf>
    <xf numFmtId="183" fontId="8" fillId="0" borderId="14" xfId="0" applyNumberFormat="1" applyFont="1" applyFill="1" applyBorder="1" applyAlignment="1">
      <alignment vertical="center"/>
    </xf>
    <xf numFmtId="183" fontId="8" fillId="0" borderId="33" xfId="0" applyNumberFormat="1" applyFont="1" applyFill="1" applyBorder="1" applyAlignment="1">
      <alignment vertical="center"/>
    </xf>
    <xf numFmtId="183" fontId="8" fillId="0" borderId="12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horizontal="center" vertical="center"/>
    </xf>
    <xf numFmtId="183" fontId="8" fillId="0" borderId="35" xfId="0" applyNumberFormat="1" applyFont="1" applyFill="1" applyBorder="1" applyAlignment="1">
      <alignment horizontal="center" vertical="center"/>
    </xf>
    <xf numFmtId="183" fontId="8" fillId="0" borderId="36" xfId="0" applyNumberFormat="1" applyFont="1" applyFill="1" applyBorder="1" applyAlignment="1">
      <alignment horizontal="center" vertical="center"/>
    </xf>
    <xf numFmtId="183" fontId="8" fillId="0" borderId="35" xfId="0" applyNumberFormat="1" applyFont="1" applyFill="1" applyBorder="1" applyAlignment="1">
      <alignment vertical="center"/>
    </xf>
    <xf numFmtId="180" fontId="8" fillId="0" borderId="35" xfId="0" applyFont="1" applyFill="1" applyBorder="1" applyAlignment="1">
      <alignment vertical="center"/>
    </xf>
    <xf numFmtId="180" fontId="8" fillId="0" borderId="64" xfId="0" applyFont="1" applyFill="1" applyBorder="1" applyAlignment="1">
      <alignment horizontal="center" vertical="center" wrapText="1"/>
    </xf>
    <xf numFmtId="180" fontId="8" fillId="0" borderId="65" xfId="0" applyFont="1" applyFill="1" applyBorder="1" applyAlignment="1">
      <alignment horizontal="center" vertical="center" wrapText="1"/>
    </xf>
    <xf numFmtId="180" fontId="8" fillId="0" borderId="30" xfId="0" applyFont="1" applyFill="1" applyBorder="1" applyAlignment="1">
      <alignment horizontal="center" vertical="center"/>
    </xf>
    <xf numFmtId="180" fontId="8" fillId="0" borderId="26" xfId="0" applyFont="1" applyFill="1" applyBorder="1" applyAlignment="1">
      <alignment horizontal="distributed" vertical="center"/>
    </xf>
    <xf numFmtId="180" fontId="8" fillId="0" borderId="27" xfId="0" applyFont="1" applyFill="1" applyBorder="1" applyAlignment="1">
      <alignment horizontal="distributed" vertical="center"/>
    </xf>
    <xf numFmtId="180" fontId="8" fillId="0" borderId="66" xfId="0" applyFont="1" applyFill="1" applyBorder="1" applyAlignment="1">
      <alignment horizontal="center" vertical="center"/>
    </xf>
    <xf numFmtId="180" fontId="8" fillId="0" borderId="26" xfId="0" applyFont="1" applyFill="1" applyBorder="1" applyAlignment="1">
      <alignment horizontal="distributed" vertical="center" wrapText="1"/>
    </xf>
    <xf numFmtId="180" fontId="8" fillId="0" borderId="64" xfId="0" applyFont="1" applyFill="1" applyBorder="1" applyAlignment="1">
      <alignment horizontal="center" vertical="center"/>
    </xf>
    <xf numFmtId="183" fontId="8" fillId="0" borderId="44" xfId="0" applyNumberFormat="1" applyFont="1" applyFill="1" applyBorder="1" applyAlignment="1">
      <alignment horizontal="center" vertical="center" wrapText="1"/>
    </xf>
    <xf numFmtId="183" fontId="8" fillId="0" borderId="30" xfId="0" applyNumberFormat="1" applyFont="1" applyFill="1" applyBorder="1" applyAlignment="1">
      <alignment horizontal="center" vertical="center" wrapText="1"/>
    </xf>
    <xf numFmtId="183" fontId="8" fillId="0" borderId="66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vertical="center"/>
    </xf>
    <xf numFmtId="180" fontId="8" fillId="0" borderId="11" xfId="0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vertical="center"/>
    </xf>
    <xf numFmtId="180" fontId="8" fillId="0" borderId="30" xfId="0" applyFont="1" applyFill="1" applyBorder="1" applyAlignment="1">
      <alignment vertical="center"/>
    </xf>
    <xf numFmtId="180" fontId="8" fillId="0" borderId="26" xfId="0" applyFont="1" applyFill="1" applyBorder="1" applyAlignment="1">
      <alignment horizontal="center" vertical="center"/>
    </xf>
    <xf numFmtId="180" fontId="8" fillId="0" borderId="31" xfId="0" applyFont="1" applyFill="1" applyBorder="1" applyAlignment="1">
      <alignment horizontal="center" vertical="center"/>
    </xf>
    <xf numFmtId="180" fontId="8" fillId="0" borderId="16" xfId="0" applyFont="1" applyFill="1" applyBorder="1" applyAlignment="1">
      <alignment horizontal="center" vertical="center" wrapText="1"/>
    </xf>
    <xf numFmtId="180" fontId="8" fillId="0" borderId="18" xfId="0" applyFont="1" applyFill="1" applyBorder="1" applyAlignment="1">
      <alignment horizontal="center" vertical="center" wrapText="1"/>
    </xf>
    <xf numFmtId="180" fontId="8" fillId="0" borderId="27" xfId="0" applyFont="1" applyFill="1" applyBorder="1" applyAlignment="1">
      <alignment horizontal="center" vertical="center"/>
    </xf>
    <xf numFmtId="180" fontId="8" fillId="0" borderId="67" xfId="0" applyFont="1" applyFill="1" applyBorder="1" applyAlignment="1">
      <alignment horizontal="center" vertical="center"/>
    </xf>
    <xf numFmtId="180" fontId="8" fillId="0" borderId="10" xfId="0" applyFont="1" applyFill="1" applyBorder="1" applyAlignment="1">
      <alignment horizontal="center" vertical="center" wrapText="1"/>
    </xf>
    <xf numFmtId="180" fontId="8" fillId="0" borderId="11" xfId="0" applyFont="1" applyFill="1" applyBorder="1" applyAlignment="1">
      <alignment horizontal="center" vertical="center"/>
    </xf>
    <xf numFmtId="180" fontId="8" fillId="0" borderId="13" xfId="0" applyFont="1" applyFill="1" applyBorder="1" applyAlignment="1">
      <alignment horizontal="center" vertical="center"/>
    </xf>
    <xf numFmtId="180" fontId="8" fillId="0" borderId="16" xfId="0" applyFont="1" applyFill="1" applyBorder="1" applyAlignment="1">
      <alignment vertical="center" textRotation="255"/>
    </xf>
    <xf numFmtId="180" fontId="8" fillId="0" borderId="0" xfId="0" applyFont="1" applyFill="1" applyBorder="1" applyAlignment="1">
      <alignment horizontal="distributed" vertical="center"/>
    </xf>
    <xf numFmtId="180" fontId="8" fillId="0" borderId="68" xfId="0" applyFont="1" applyFill="1" applyBorder="1" applyAlignment="1">
      <alignment vertical="center" wrapText="1"/>
    </xf>
    <xf numFmtId="180" fontId="8" fillId="0" borderId="69" xfId="0" applyFont="1" applyFill="1" applyBorder="1" applyAlignment="1">
      <alignment vertical="center"/>
    </xf>
    <xf numFmtId="180" fontId="8" fillId="0" borderId="70" xfId="0" applyFont="1" applyFill="1" applyBorder="1" applyAlignment="1">
      <alignment vertical="center"/>
    </xf>
    <xf numFmtId="180" fontId="8" fillId="0" borderId="71" xfId="0" applyFont="1" applyFill="1" applyBorder="1" applyAlignment="1">
      <alignment vertical="center"/>
    </xf>
    <xf numFmtId="180" fontId="8" fillId="0" borderId="72" xfId="0" applyFont="1" applyFill="1" applyBorder="1" applyAlignment="1">
      <alignment vertical="center"/>
    </xf>
    <xf numFmtId="180" fontId="8" fillId="0" borderId="73" xfId="0" applyFont="1" applyFill="1" applyBorder="1" applyAlignment="1">
      <alignment vertical="center"/>
    </xf>
    <xf numFmtId="180" fontId="8" fillId="0" borderId="74" xfId="0" applyFont="1" applyFill="1" applyBorder="1" applyAlignment="1">
      <alignment vertical="center"/>
    </xf>
    <xf numFmtId="180" fontId="8" fillId="0" borderId="75" xfId="0" applyFont="1" applyFill="1" applyBorder="1" applyAlignment="1">
      <alignment vertical="center"/>
    </xf>
    <xf numFmtId="180" fontId="8" fillId="0" borderId="76" xfId="0" applyFont="1" applyFill="1" applyBorder="1" applyAlignment="1">
      <alignment vertical="center"/>
    </xf>
    <xf numFmtId="180" fontId="8" fillId="0" borderId="23" xfId="0" applyFont="1" applyFill="1" applyBorder="1" applyAlignment="1">
      <alignment vertical="center" textRotation="255"/>
    </xf>
    <xf numFmtId="180" fontId="8" fillId="0" borderId="28" xfId="0" applyFont="1" applyFill="1" applyBorder="1" applyAlignment="1">
      <alignment horizontal="distributed" vertical="center"/>
    </xf>
    <xf numFmtId="180" fontId="8" fillId="0" borderId="0" xfId="0" applyFont="1" applyFill="1" applyBorder="1" applyAlignment="1">
      <alignment horizontal="center" vertical="center"/>
    </xf>
    <xf numFmtId="180" fontId="8" fillId="0" borderId="20" xfId="0" applyFont="1" applyFill="1" applyBorder="1" applyAlignment="1">
      <alignment horizontal="center" vertical="center"/>
    </xf>
    <xf numFmtId="180" fontId="8" fillId="0" borderId="0" xfId="0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0" fontId="8" fillId="0" borderId="35" xfId="0" applyFont="1" applyFill="1" applyBorder="1" applyAlignment="1">
      <alignment horizontal="center" vertical="center"/>
    </xf>
    <xf numFmtId="180" fontId="8" fillId="0" borderId="36" xfId="0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center"/>
    </xf>
    <xf numFmtId="183" fontId="8" fillId="0" borderId="66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183" fontId="8" fillId="0" borderId="13" xfId="0" applyNumberFormat="1" applyFont="1" applyFill="1" applyBorder="1" applyAlignment="1">
      <alignment horizontal="center" vertical="center" wrapText="1"/>
    </xf>
    <xf numFmtId="180" fontId="8" fillId="0" borderId="10" xfId="0" applyFont="1" applyFill="1" applyBorder="1" applyAlignment="1">
      <alignment horizontal="center" vertical="center"/>
    </xf>
    <xf numFmtId="180" fontId="8" fillId="0" borderId="23" xfId="0" applyFont="1" applyFill="1" applyBorder="1" applyAlignment="1">
      <alignment horizontal="center" vertical="center"/>
    </xf>
    <xf numFmtId="180" fontId="8" fillId="0" borderId="16" xfId="0" applyFont="1" applyFill="1" applyBorder="1" applyAlignment="1">
      <alignment horizontal="center" vertical="center"/>
    </xf>
    <xf numFmtId="180" fontId="8" fillId="0" borderId="18" xfId="0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8" fillId="0" borderId="17" xfId="0" applyNumberFormat="1" applyFont="1" applyFill="1" applyBorder="1" applyAlignment="1">
      <alignment horizontal="center" vertical="center"/>
    </xf>
    <xf numFmtId="183" fontId="8" fillId="0" borderId="19" xfId="0" applyNumberFormat="1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77" xfId="0" applyFont="1" applyFill="1" applyBorder="1" applyAlignment="1">
      <alignment vertical="center"/>
    </xf>
    <xf numFmtId="180" fontId="8" fillId="0" borderId="25" xfId="0" applyFont="1" applyFill="1" applyBorder="1" applyAlignment="1">
      <alignment horizontal="center" vertical="center"/>
    </xf>
    <xf numFmtId="180" fontId="8" fillId="0" borderId="17" xfId="0" applyFont="1" applyFill="1" applyBorder="1" applyAlignment="1">
      <alignment horizontal="center" vertical="center"/>
    </xf>
    <xf numFmtId="180" fontId="10" fillId="0" borderId="59" xfId="0" applyFont="1" applyFill="1" applyBorder="1" applyAlignment="1">
      <alignment horizontal="center" vertical="center" wrapText="1"/>
    </xf>
    <xf numFmtId="180" fontId="10" fillId="0" borderId="47" xfId="0" applyFont="1" applyFill="1" applyBorder="1" applyAlignment="1">
      <alignment horizontal="center" vertical="center"/>
    </xf>
    <xf numFmtId="180" fontId="8" fillId="0" borderId="59" xfId="0" applyFont="1" applyFill="1" applyBorder="1" applyAlignment="1">
      <alignment horizontal="center" vertical="center"/>
    </xf>
    <xf numFmtId="180" fontId="8" fillId="0" borderId="47" xfId="0" applyFont="1" applyFill="1" applyBorder="1" applyAlignment="1">
      <alignment horizontal="center" vertical="center"/>
    </xf>
    <xf numFmtId="180" fontId="4" fillId="0" borderId="78" xfId="61" applyFont="1" applyFill="1" applyBorder="1" applyAlignment="1">
      <alignment horizontal="center" vertical="center" textRotation="255"/>
      <protection/>
    </xf>
    <xf numFmtId="180" fontId="4" fillId="0" borderId="79" xfId="61" applyFont="1" applyFill="1" applyBorder="1" applyAlignment="1">
      <alignment horizontal="center" vertical="center" textRotation="255"/>
      <protection/>
    </xf>
    <xf numFmtId="180" fontId="4" fillId="0" borderId="80" xfId="61" applyFont="1" applyFill="1" applyBorder="1" applyAlignment="1">
      <alignment horizontal="center" vertical="center"/>
      <protection/>
    </xf>
    <xf numFmtId="180" fontId="4" fillId="0" borderId="81" xfId="61" applyFont="1" applyFill="1" applyBorder="1" applyAlignment="1">
      <alignment horizontal="center" vertical="center"/>
      <protection/>
    </xf>
    <xf numFmtId="180" fontId="4" fillId="0" borderId="81" xfId="61" applyFont="1" applyFill="1" applyBorder="1" applyAlignment="1">
      <alignment horizontal="center" vertical="center" wrapText="1"/>
      <protection/>
    </xf>
    <xf numFmtId="180" fontId="7" fillId="0" borderId="40" xfId="61" applyFont="1" applyFill="1" applyBorder="1" applyAlignment="1">
      <alignment horizontal="center" vertical="center"/>
      <protection/>
    </xf>
    <xf numFmtId="180" fontId="7" fillId="0" borderId="41" xfId="61" applyFont="1" applyFill="1" applyBorder="1" applyAlignment="1">
      <alignment horizontal="center" vertical="center"/>
      <protection/>
    </xf>
    <xf numFmtId="180" fontId="7" fillId="0" borderId="40" xfId="61" applyFont="1" applyFill="1" applyBorder="1" applyAlignment="1">
      <alignment horizontal="center" vertical="center" wrapText="1"/>
      <protection/>
    </xf>
    <xf numFmtId="0" fontId="4" fillId="0" borderId="81" xfId="61" applyNumberFormat="1" applyFont="1" applyFill="1" applyBorder="1" applyAlignment="1">
      <alignment horizontal="center" vertical="center"/>
      <protection/>
    </xf>
    <xf numFmtId="180" fontId="4" fillId="0" borderId="81" xfId="61" applyFont="1" applyFill="1" applyBorder="1" applyAlignment="1">
      <alignment vertical="center"/>
      <protection/>
    </xf>
    <xf numFmtId="0" fontId="4" fillId="0" borderId="81" xfId="61" applyNumberFormat="1" applyFont="1" applyFill="1" applyBorder="1" applyAlignment="1">
      <alignment horizontal="center" vertical="center" wrapText="1"/>
      <protection/>
    </xf>
    <xf numFmtId="185" fontId="4" fillId="0" borderId="40" xfId="61" applyNumberFormat="1" applyFont="1" applyFill="1" applyBorder="1" applyAlignment="1">
      <alignment vertical="center" wrapText="1"/>
      <protection/>
    </xf>
    <xf numFmtId="185" fontId="4" fillId="0" borderId="82" xfId="61" applyNumberFormat="1" applyFont="1" applyFill="1" applyBorder="1" applyAlignment="1">
      <alignment vertical="center" wrapText="1"/>
      <protection/>
    </xf>
    <xf numFmtId="185" fontId="4" fillId="0" borderId="41" xfId="61" applyNumberFormat="1" applyFont="1" applyFill="1" applyBorder="1" applyAlignment="1">
      <alignment vertical="center" wrapText="1"/>
      <protection/>
    </xf>
    <xf numFmtId="49" fontId="4" fillId="0" borderId="79" xfId="61" applyNumberFormat="1" applyFont="1" applyFill="1" applyBorder="1" applyAlignment="1">
      <alignment horizontal="center" vertical="center"/>
      <protection/>
    </xf>
    <xf numFmtId="49" fontId="4" fillId="0" borderId="83" xfId="61" applyNumberFormat="1" applyFont="1" applyFill="1" applyBorder="1" applyAlignment="1">
      <alignment horizontal="center" vertical="center"/>
      <protection/>
    </xf>
    <xf numFmtId="49" fontId="4" fillId="0" borderId="84" xfId="61" applyNumberFormat="1" applyFont="1" applyFill="1" applyBorder="1" applyAlignment="1">
      <alignment horizontal="center" vertical="center"/>
      <protection/>
    </xf>
    <xf numFmtId="180" fontId="4" fillId="0" borderId="85" xfId="61" applyFont="1" applyFill="1" applyBorder="1" applyAlignment="1">
      <alignment horizontal="center" vertical="center"/>
      <protection/>
    </xf>
    <xf numFmtId="180" fontId="4" fillId="0" borderId="86" xfId="61" applyFont="1" applyFill="1" applyBorder="1" applyAlignment="1">
      <alignment horizontal="center" vertical="center"/>
      <protection/>
    </xf>
    <xf numFmtId="49" fontId="4" fillId="0" borderId="78" xfId="61" applyNumberFormat="1" applyFont="1" applyFill="1" applyBorder="1" applyAlignment="1">
      <alignment horizontal="center" vertical="center"/>
      <protection/>
    </xf>
    <xf numFmtId="185" fontId="4" fillId="0" borderId="34" xfId="61" applyNumberFormat="1" applyFont="1" applyFill="1" applyBorder="1" applyAlignment="1">
      <alignment vertical="center" wrapText="1"/>
      <protection/>
    </xf>
    <xf numFmtId="185" fontId="4" fillId="0" borderId="35" xfId="61" applyNumberFormat="1" applyFont="1" applyFill="1" applyBorder="1" applyAlignment="1">
      <alignment vertical="center" wrapText="1"/>
      <protection/>
    </xf>
    <xf numFmtId="185" fontId="4" fillId="0" borderId="36" xfId="61" applyNumberFormat="1" applyFont="1" applyFill="1" applyBorder="1" applyAlignment="1">
      <alignment vertical="center" wrapText="1"/>
      <protection/>
    </xf>
    <xf numFmtId="180" fontId="4" fillId="0" borderId="82" xfId="61" applyFont="1" applyFill="1" applyBorder="1" applyAlignment="1">
      <alignment vertical="center"/>
      <protection/>
    </xf>
    <xf numFmtId="0" fontId="4" fillId="0" borderId="85" xfId="61" applyNumberFormat="1" applyFont="1" applyFill="1" applyBorder="1" applyAlignment="1">
      <alignment horizontal="center" vertical="center"/>
      <protection/>
    </xf>
    <xf numFmtId="0" fontId="4" fillId="0" borderId="86" xfId="61" applyNumberFormat="1" applyFont="1" applyFill="1" applyBorder="1" applyAlignment="1">
      <alignment horizontal="center" vertical="center"/>
      <protection/>
    </xf>
    <xf numFmtId="180" fontId="4" fillId="0" borderId="85" xfId="61" applyFont="1" applyFill="1" applyBorder="1" applyAlignment="1">
      <alignment vertical="center"/>
      <protection/>
    </xf>
    <xf numFmtId="180" fontId="4" fillId="0" borderId="86" xfId="61" applyFont="1" applyFill="1" applyBorder="1" applyAlignment="1">
      <alignment vertical="center"/>
      <protection/>
    </xf>
    <xf numFmtId="0" fontId="4" fillId="0" borderId="85" xfId="61" applyNumberFormat="1" applyFont="1" applyFill="1" applyBorder="1" applyAlignment="1">
      <alignment horizontal="center" vertical="center" wrapText="1"/>
      <protection/>
    </xf>
    <xf numFmtId="0" fontId="4" fillId="0" borderId="86" xfId="61" applyNumberFormat="1" applyFont="1" applyFill="1" applyBorder="1" applyAlignment="1">
      <alignment horizontal="center" vertical="center" wrapText="1"/>
      <protection/>
    </xf>
    <xf numFmtId="185" fontId="4" fillId="0" borderId="85" xfId="61" applyNumberFormat="1" applyFont="1" applyFill="1" applyBorder="1" applyAlignment="1">
      <alignment vertical="center" wrapText="1"/>
      <protection/>
    </xf>
    <xf numFmtId="185" fontId="4" fillId="0" borderId="86" xfId="61" applyNumberFormat="1" applyFont="1" applyFill="1" applyBorder="1" applyAlignment="1">
      <alignment vertical="center" wrapText="1"/>
      <protection/>
    </xf>
    <xf numFmtId="185" fontId="4" fillId="0" borderId="81" xfId="61" applyNumberFormat="1" applyFont="1" applyFill="1" applyBorder="1" applyAlignment="1">
      <alignment vertical="center" wrapText="1"/>
      <protection/>
    </xf>
    <xf numFmtId="180" fontId="4" fillId="0" borderId="80" xfId="61" applyFont="1" applyFill="1" applyBorder="1" applyAlignment="1">
      <alignment vertical="center"/>
      <protection/>
    </xf>
    <xf numFmtId="0" fontId="4" fillId="0" borderId="80" xfId="61" applyNumberFormat="1" applyFont="1" applyFill="1" applyBorder="1" applyAlignment="1">
      <alignment horizontal="center" vertical="center" wrapText="1"/>
      <protection/>
    </xf>
    <xf numFmtId="185" fontId="4" fillId="0" borderId="80" xfId="61" applyNumberFormat="1" applyFont="1" applyFill="1" applyBorder="1" applyAlignment="1">
      <alignment vertical="center" wrapText="1"/>
      <protection/>
    </xf>
    <xf numFmtId="0" fontId="4" fillId="0" borderId="80" xfId="61" applyNumberFormat="1" applyFont="1" applyFill="1" applyBorder="1" applyAlignment="1">
      <alignment horizontal="center" vertical="center"/>
      <protection/>
    </xf>
    <xf numFmtId="180" fontId="4" fillId="0" borderId="34" xfId="61" applyFont="1" applyFill="1" applyBorder="1" applyAlignment="1">
      <alignment vertical="center"/>
      <protection/>
    </xf>
    <xf numFmtId="180" fontId="4" fillId="0" borderId="35" xfId="61" applyFont="1" applyFill="1" applyBorder="1" applyAlignment="1">
      <alignment vertical="center"/>
      <protection/>
    </xf>
    <xf numFmtId="180" fontId="4" fillId="0" borderId="42" xfId="61" applyFont="1" applyFill="1" applyBorder="1" applyAlignment="1">
      <alignment vertical="center"/>
      <protection/>
    </xf>
    <xf numFmtId="180" fontId="5" fillId="0" borderId="0" xfId="61" applyFont="1" applyFill="1" applyAlignment="1">
      <alignment vertical="top"/>
      <protection/>
    </xf>
    <xf numFmtId="180" fontId="4" fillId="0" borderId="87" xfId="61" applyFont="1" applyFill="1" applyBorder="1" applyAlignment="1">
      <alignment horizontal="center" vertical="center"/>
      <protection/>
    </xf>
    <xf numFmtId="180" fontId="7" fillId="0" borderId="41" xfId="61" applyFont="1" applyFill="1" applyBorder="1" applyAlignment="1">
      <alignment horizontal="center" vertical="center" wrapText="1"/>
      <protection/>
    </xf>
    <xf numFmtId="180" fontId="4" fillId="0" borderId="88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水道現況Ｈ１０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workbookViewId="0" topLeftCell="A22">
      <selection activeCell="D32" sqref="D32"/>
    </sheetView>
  </sheetViews>
  <sheetFormatPr defaultColWidth="9.00390625" defaultRowHeight="15" customHeight="1"/>
  <cols>
    <col min="1" max="1" width="3.75390625" style="1" customWidth="1"/>
    <col min="2" max="2" width="13.125" style="1" customWidth="1"/>
    <col min="3" max="5" width="6.25390625" style="1" customWidth="1"/>
    <col min="6" max="6" width="8.75390625" style="1" customWidth="1"/>
    <col min="7" max="8" width="7.50390625" style="1" customWidth="1"/>
    <col min="9" max="9" width="4.375" style="1" customWidth="1"/>
    <col min="10" max="10" width="8.125" style="1" customWidth="1"/>
    <col min="11" max="12" width="6.625" style="1" customWidth="1"/>
    <col min="13" max="13" width="6.875" style="1" customWidth="1"/>
    <col min="14" max="16" width="6.625" style="1" customWidth="1"/>
    <col min="17" max="17" width="6.25390625" style="1" customWidth="1"/>
    <col min="18" max="19" width="7.50390625" style="1" customWidth="1"/>
    <col min="20" max="21" width="5.00390625" style="1" customWidth="1"/>
    <col min="22" max="22" width="27.50390625" style="1" customWidth="1"/>
    <col min="23" max="23" width="6.875" style="1" customWidth="1"/>
    <col min="24" max="16384" width="9.00390625" style="1" customWidth="1"/>
  </cols>
  <sheetData>
    <row r="1" ht="29.25" customHeight="1">
      <c r="A1" s="98" t="s">
        <v>476</v>
      </c>
    </row>
    <row r="2" ht="18.75" customHeight="1">
      <c r="A2" s="2" t="s">
        <v>477</v>
      </c>
    </row>
    <row r="3" spans="1:23" ht="15" customHeight="1">
      <c r="A3" s="163" t="s">
        <v>23</v>
      </c>
      <c r="B3" s="166" t="s">
        <v>24</v>
      </c>
      <c r="C3" s="158" t="s">
        <v>25</v>
      </c>
      <c r="D3" s="158" t="s">
        <v>26</v>
      </c>
      <c r="E3" s="170" t="s">
        <v>27</v>
      </c>
      <c r="F3" s="158" t="s">
        <v>28</v>
      </c>
      <c r="G3" s="161" t="s">
        <v>29</v>
      </c>
      <c r="H3" s="161"/>
      <c r="I3" s="170" t="s">
        <v>30</v>
      </c>
      <c r="J3" s="158" t="s">
        <v>31</v>
      </c>
      <c r="K3" s="166" t="s">
        <v>32</v>
      </c>
      <c r="L3" s="166"/>
      <c r="M3" s="166"/>
      <c r="N3" s="166"/>
      <c r="O3" s="166"/>
      <c r="P3" s="166"/>
      <c r="Q3" s="166"/>
      <c r="R3" s="166"/>
      <c r="S3" s="166"/>
      <c r="T3" s="166" t="s">
        <v>33</v>
      </c>
      <c r="U3" s="166"/>
      <c r="V3" s="166" t="s">
        <v>34</v>
      </c>
      <c r="W3" s="167" t="s">
        <v>35</v>
      </c>
    </row>
    <row r="4" spans="1:23" ht="15" customHeight="1">
      <c r="A4" s="146"/>
      <c r="B4" s="164"/>
      <c r="C4" s="159"/>
      <c r="D4" s="159"/>
      <c r="E4" s="171"/>
      <c r="F4" s="159"/>
      <c r="G4" s="162" t="s">
        <v>36</v>
      </c>
      <c r="H4" s="162"/>
      <c r="I4" s="171"/>
      <c r="J4" s="159"/>
      <c r="K4" s="164" t="s">
        <v>37</v>
      </c>
      <c r="L4" s="164"/>
      <c r="M4" s="164"/>
      <c r="N4" s="164" t="s">
        <v>38</v>
      </c>
      <c r="O4" s="164"/>
      <c r="P4" s="164"/>
      <c r="Q4" s="4" t="s">
        <v>22</v>
      </c>
      <c r="R4" s="4" t="s">
        <v>332</v>
      </c>
      <c r="S4" s="164" t="s">
        <v>39</v>
      </c>
      <c r="T4" s="164" t="s">
        <v>40</v>
      </c>
      <c r="U4" s="164"/>
      <c r="V4" s="164"/>
      <c r="W4" s="168"/>
    </row>
    <row r="5" spans="1:23" ht="11.25" customHeight="1">
      <c r="A5" s="146"/>
      <c r="B5" s="164"/>
      <c r="C5" s="159"/>
      <c r="D5" s="159"/>
      <c r="E5" s="171"/>
      <c r="F5" s="159"/>
      <c r="G5" s="164" t="s">
        <v>41</v>
      </c>
      <c r="H5" s="164" t="s">
        <v>42</v>
      </c>
      <c r="I5" s="171"/>
      <c r="J5" s="159"/>
      <c r="K5" s="164" t="s">
        <v>43</v>
      </c>
      <c r="L5" s="164" t="s">
        <v>44</v>
      </c>
      <c r="M5" s="164" t="s">
        <v>45</v>
      </c>
      <c r="N5" s="164" t="s">
        <v>46</v>
      </c>
      <c r="O5" s="164" t="s">
        <v>47</v>
      </c>
      <c r="P5" s="164" t="s">
        <v>48</v>
      </c>
      <c r="Q5" s="164" t="s">
        <v>0</v>
      </c>
      <c r="R5" s="164" t="s">
        <v>49</v>
      </c>
      <c r="S5" s="164"/>
      <c r="T5" s="164" t="s">
        <v>50</v>
      </c>
      <c r="U5" s="164" t="s">
        <v>51</v>
      </c>
      <c r="V5" s="164"/>
      <c r="W5" s="168"/>
    </row>
    <row r="6" spans="1:23" ht="11.25" customHeight="1">
      <c r="A6" s="147"/>
      <c r="B6" s="165"/>
      <c r="C6" s="160"/>
      <c r="D6" s="160"/>
      <c r="E6" s="172"/>
      <c r="F6" s="160"/>
      <c r="G6" s="165"/>
      <c r="H6" s="165"/>
      <c r="I6" s="172"/>
      <c r="J6" s="160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9"/>
    </row>
    <row r="7" spans="1:23" ht="29.25">
      <c r="A7" s="7" t="s">
        <v>52</v>
      </c>
      <c r="B7" s="5" t="s">
        <v>53</v>
      </c>
      <c r="C7" s="5" t="s">
        <v>54</v>
      </c>
      <c r="D7" s="5" t="s">
        <v>55</v>
      </c>
      <c r="E7" s="8" t="s">
        <v>56</v>
      </c>
      <c r="F7" s="9">
        <v>261000</v>
      </c>
      <c r="G7" s="10">
        <v>137900</v>
      </c>
      <c r="H7" s="10">
        <v>114460</v>
      </c>
      <c r="I7" s="5" t="s">
        <v>57</v>
      </c>
      <c r="J7" s="5" t="s">
        <v>58</v>
      </c>
      <c r="K7" s="9">
        <v>30000</v>
      </c>
      <c r="L7" s="10">
        <v>6000</v>
      </c>
      <c r="M7" s="10">
        <v>72000</v>
      </c>
      <c r="N7" s="10">
        <v>7700</v>
      </c>
      <c r="O7" s="10"/>
      <c r="P7" s="10">
        <v>939</v>
      </c>
      <c r="Q7" s="10"/>
      <c r="R7" s="10">
        <v>26661</v>
      </c>
      <c r="S7" s="10">
        <f aca="true" t="shared" si="0" ref="S7:S36">SUM(K7:R7)</f>
        <v>143300</v>
      </c>
      <c r="T7" s="10"/>
      <c r="U7" s="10">
        <v>4</v>
      </c>
      <c r="V7" s="11" t="s">
        <v>59</v>
      </c>
      <c r="W7" s="12" t="s">
        <v>60</v>
      </c>
    </row>
    <row r="8" spans="1:23" ht="22.5" customHeight="1">
      <c r="A8" s="13">
        <v>14</v>
      </c>
      <c r="B8" s="4" t="s">
        <v>61</v>
      </c>
      <c r="C8" s="4" t="s">
        <v>62</v>
      </c>
      <c r="D8" s="4" t="s">
        <v>63</v>
      </c>
      <c r="E8" s="4" t="s">
        <v>64</v>
      </c>
      <c r="F8" s="14">
        <v>46400</v>
      </c>
      <c r="G8" s="14">
        <v>24700</v>
      </c>
      <c r="H8" s="14">
        <v>20520</v>
      </c>
      <c r="I8" s="4" t="s">
        <v>65</v>
      </c>
      <c r="J8" s="4" t="s">
        <v>66</v>
      </c>
      <c r="K8" s="14"/>
      <c r="L8" s="14"/>
      <c r="M8" s="14"/>
      <c r="N8" s="14"/>
      <c r="O8" s="14"/>
      <c r="P8" s="14">
        <v>12944</v>
      </c>
      <c r="Q8" s="14"/>
      <c r="R8" s="14">
        <v>11756</v>
      </c>
      <c r="S8" s="14">
        <f t="shared" si="0"/>
        <v>24700</v>
      </c>
      <c r="T8" s="14"/>
      <c r="U8" s="14">
        <v>8</v>
      </c>
      <c r="V8" s="14"/>
      <c r="W8" s="15" t="s">
        <v>67</v>
      </c>
    </row>
    <row r="9" spans="1:23" ht="22.5" customHeight="1">
      <c r="A9" s="13" t="s">
        <v>68</v>
      </c>
      <c r="B9" s="4" t="s">
        <v>69</v>
      </c>
      <c r="C9" s="4" t="s">
        <v>70</v>
      </c>
      <c r="D9" s="4" t="s">
        <v>71</v>
      </c>
      <c r="E9" s="4" t="s">
        <v>72</v>
      </c>
      <c r="F9" s="14">
        <v>37300</v>
      </c>
      <c r="G9" s="14">
        <v>19400</v>
      </c>
      <c r="H9" s="14">
        <v>14700</v>
      </c>
      <c r="I9" s="4" t="s">
        <v>73</v>
      </c>
      <c r="J9" s="4" t="s">
        <v>74</v>
      </c>
      <c r="K9" s="14"/>
      <c r="L9" s="14"/>
      <c r="M9" s="14"/>
      <c r="N9" s="14"/>
      <c r="O9" s="14"/>
      <c r="P9" s="14"/>
      <c r="Q9" s="14"/>
      <c r="R9" s="14">
        <v>19400</v>
      </c>
      <c r="S9" s="14">
        <f t="shared" si="0"/>
        <v>19400</v>
      </c>
      <c r="T9" s="14"/>
      <c r="U9" s="14"/>
      <c r="V9" s="14"/>
      <c r="W9" s="15" t="s">
        <v>75</v>
      </c>
    </row>
    <row r="10" spans="1:23" ht="22.5" customHeight="1">
      <c r="A10" s="13" t="s">
        <v>76</v>
      </c>
      <c r="B10" s="4" t="s">
        <v>77</v>
      </c>
      <c r="C10" s="4" t="s">
        <v>78</v>
      </c>
      <c r="D10" s="4" t="s">
        <v>79</v>
      </c>
      <c r="E10" s="4" t="s">
        <v>64</v>
      </c>
      <c r="F10" s="14">
        <v>33900</v>
      </c>
      <c r="G10" s="14">
        <v>16130</v>
      </c>
      <c r="H10" s="14">
        <v>11614</v>
      </c>
      <c r="I10" s="4" t="s">
        <v>80</v>
      </c>
      <c r="J10" s="4" t="s">
        <v>81</v>
      </c>
      <c r="K10" s="14"/>
      <c r="L10" s="14"/>
      <c r="M10" s="14">
        <v>1500</v>
      </c>
      <c r="N10" s="14"/>
      <c r="O10" s="14">
        <v>2319</v>
      </c>
      <c r="P10" s="14"/>
      <c r="Q10" s="14"/>
      <c r="R10" s="14">
        <v>12311</v>
      </c>
      <c r="S10" s="14">
        <f t="shared" si="0"/>
        <v>16130</v>
      </c>
      <c r="T10" s="14">
        <v>1</v>
      </c>
      <c r="U10" s="14"/>
      <c r="V10" s="14" t="s">
        <v>82</v>
      </c>
      <c r="W10" s="15" t="s">
        <v>83</v>
      </c>
    </row>
    <row r="11" spans="1:23" ht="22.5" customHeight="1">
      <c r="A11" s="13" t="s">
        <v>84</v>
      </c>
      <c r="B11" s="4" t="s">
        <v>85</v>
      </c>
      <c r="C11" s="4" t="s">
        <v>86</v>
      </c>
      <c r="D11" s="4" t="s">
        <v>87</v>
      </c>
      <c r="E11" s="4" t="s">
        <v>88</v>
      </c>
      <c r="F11" s="14">
        <v>67000</v>
      </c>
      <c r="G11" s="14">
        <v>30900</v>
      </c>
      <c r="H11" s="14">
        <v>25282</v>
      </c>
      <c r="I11" s="4" t="s">
        <v>89</v>
      </c>
      <c r="J11" s="4" t="s">
        <v>334</v>
      </c>
      <c r="K11" s="14"/>
      <c r="L11" s="14"/>
      <c r="M11" s="14"/>
      <c r="N11" s="14"/>
      <c r="O11" s="14"/>
      <c r="P11" s="14">
        <v>5770</v>
      </c>
      <c r="Q11" s="14"/>
      <c r="R11" s="14">
        <v>25130</v>
      </c>
      <c r="S11" s="14">
        <f t="shared" si="0"/>
        <v>30900</v>
      </c>
      <c r="T11" s="14"/>
      <c r="U11" s="14">
        <v>2</v>
      </c>
      <c r="V11" s="14"/>
      <c r="W11" s="15" t="s">
        <v>90</v>
      </c>
    </row>
    <row r="12" spans="1:23" ht="22.5" customHeight="1">
      <c r="A12" s="13">
        <v>12</v>
      </c>
      <c r="B12" s="4" t="s">
        <v>91</v>
      </c>
      <c r="C12" s="4" t="s">
        <v>92</v>
      </c>
      <c r="D12" s="4" t="s">
        <v>93</v>
      </c>
      <c r="E12" s="4" t="s">
        <v>64</v>
      </c>
      <c r="F12" s="14">
        <v>47500</v>
      </c>
      <c r="G12" s="14">
        <v>21000</v>
      </c>
      <c r="H12" s="14">
        <v>16200</v>
      </c>
      <c r="I12" s="4" t="s">
        <v>336</v>
      </c>
      <c r="J12" s="4" t="s">
        <v>335</v>
      </c>
      <c r="K12" s="14"/>
      <c r="L12" s="14"/>
      <c r="M12" s="14"/>
      <c r="N12" s="14"/>
      <c r="O12" s="14">
        <v>13223</v>
      </c>
      <c r="P12" s="14"/>
      <c r="Q12" s="14"/>
      <c r="R12" s="14">
        <v>7777</v>
      </c>
      <c r="S12" s="14">
        <f t="shared" si="0"/>
        <v>21000</v>
      </c>
      <c r="T12" s="14">
        <v>2</v>
      </c>
      <c r="U12" s="14"/>
      <c r="V12" s="14"/>
      <c r="W12" s="16" t="s">
        <v>94</v>
      </c>
    </row>
    <row r="13" spans="1:23" ht="22.5" customHeight="1">
      <c r="A13" s="13" t="s">
        <v>95</v>
      </c>
      <c r="B13" s="4" t="s">
        <v>96</v>
      </c>
      <c r="C13" s="4" t="s">
        <v>97</v>
      </c>
      <c r="D13" s="4" t="s">
        <v>98</v>
      </c>
      <c r="E13" s="4" t="s">
        <v>99</v>
      </c>
      <c r="F13" s="14">
        <v>23500</v>
      </c>
      <c r="G13" s="14">
        <v>13563</v>
      </c>
      <c r="H13" s="14">
        <v>8934</v>
      </c>
      <c r="I13" s="4" t="s">
        <v>100</v>
      </c>
      <c r="J13" s="4" t="s">
        <v>101</v>
      </c>
      <c r="K13" s="14"/>
      <c r="L13" s="14"/>
      <c r="M13" s="14"/>
      <c r="N13" s="14"/>
      <c r="O13" s="14"/>
      <c r="P13" s="14">
        <v>3000</v>
      </c>
      <c r="Q13" s="14"/>
      <c r="R13" s="14">
        <v>10563</v>
      </c>
      <c r="S13" s="14">
        <f t="shared" si="0"/>
        <v>13563</v>
      </c>
      <c r="T13" s="14"/>
      <c r="U13" s="14">
        <v>1</v>
      </c>
      <c r="V13" s="14"/>
      <c r="W13" s="15" t="s">
        <v>90</v>
      </c>
    </row>
    <row r="14" spans="1:23" ht="22.5" customHeight="1">
      <c r="A14" s="13">
        <v>39</v>
      </c>
      <c r="B14" s="4" t="s">
        <v>102</v>
      </c>
      <c r="C14" s="4" t="s">
        <v>103</v>
      </c>
      <c r="D14" s="4" t="s">
        <v>337</v>
      </c>
      <c r="E14" s="4" t="s">
        <v>99</v>
      </c>
      <c r="F14" s="14">
        <v>5331</v>
      </c>
      <c r="G14" s="14">
        <v>2514</v>
      </c>
      <c r="H14" s="14">
        <v>1931</v>
      </c>
      <c r="I14" s="4" t="s">
        <v>338</v>
      </c>
      <c r="J14" s="4" t="s">
        <v>339</v>
      </c>
      <c r="K14" s="14"/>
      <c r="L14" s="14"/>
      <c r="M14" s="14"/>
      <c r="N14" s="14"/>
      <c r="O14" s="14"/>
      <c r="P14" s="14"/>
      <c r="Q14" s="14">
        <v>2460</v>
      </c>
      <c r="R14" s="14">
        <v>507</v>
      </c>
      <c r="S14" s="14">
        <f t="shared" si="0"/>
        <v>2967</v>
      </c>
      <c r="T14" s="14"/>
      <c r="U14" s="14"/>
      <c r="V14" s="14"/>
      <c r="W14" s="15" t="s">
        <v>331</v>
      </c>
    </row>
    <row r="15" spans="1:23" ht="22.5" customHeight="1">
      <c r="A15" s="13">
        <v>31</v>
      </c>
      <c r="B15" s="4" t="s">
        <v>106</v>
      </c>
      <c r="C15" s="4" t="s">
        <v>107</v>
      </c>
      <c r="D15" s="4" t="s">
        <v>108</v>
      </c>
      <c r="E15" s="17" t="s">
        <v>109</v>
      </c>
      <c r="F15" s="14">
        <v>9000</v>
      </c>
      <c r="G15" s="14">
        <v>3700</v>
      </c>
      <c r="H15" s="14">
        <v>2590</v>
      </c>
      <c r="I15" s="4" t="s">
        <v>340</v>
      </c>
      <c r="J15" s="4" t="s">
        <v>110</v>
      </c>
      <c r="K15" s="14"/>
      <c r="L15" s="14"/>
      <c r="M15" s="14"/>
      <c r="N15" s="14">
        <v>1300</v>
      </c>
      <c r="O15" s="14"/>
      <c r="P15" s="14"/>
      <c r="Q15" s="14">
        <v>1619</v>
      </c>
      <c r="R15" s="14">
        <v>781</v>
      </c>
      <c r="S15" s="14">
        <f t="shared" si="0"/>
        <v>3700</v>
      </c>
      <c r="T15" s="14"/>
      <c r="U15" s="14"/>
      <c r="V15" s="14" t="s">
        <v>111</v>
      </c>
      <c r="W15" s="15" t="s">
        <v>90</v>
      </c>
    </row>
    <row r="16" spans="1:23" ht="22.5" customHeight="1">
      <c r="A16" s="13">
        <v>30</v>
      </c>
      <c r="B16" s="4" t="s">
        <v>112</v>
      </c>
      <c r="C16" s="4" t="s">
        <v>113</v>
      </c>
      <c r="D16" s="4" t="s">
        <v>114</v>
      </c>
      <c r="E16" s="17" t="s">
        <v>56</v>
      </c>
      <c r="F16" s="14">
        <v>8640</v>
      </c>
      <c r="G16" s="14">
        <v>4530</v>
      </c>
      <c r="H16" s="14">
        <v>3497</v>
      </c>
      <c r="I16" s="4" t="s">
        <v>115</v>
      </c>
      <c r="J16" s="4" t="s">
        <v>116</v>
      </c>
      <c r="K16" s="14"/>
      <c r="L16" s="14"/>
      <c r="M16" s="14">
        <v>600</v>
      </c>
      <c r="N16" s="14">
        <v>630</v>
      </c>
      <c r="O16" s="14"/>
      <c r="P16" s="14"/>
      <c r="Q16" s="14"/>
      <c r="R16" s="14">
        <v>4237</v>
      </c>
      <c r="S16" s="14">
        <f t="shared" si="0"/>
        <v>5467</v>
      </c>
      <c r="T16" s="14"/>
      <c r="U16" s="14"/>
      <c r="V16" s="14" t="s">
        <v>328</v>
      </c>
      <c r="W16" s="15" t="s">
        <v>117</v>
      </c>
    </row>
    <row r="17" spans="1:23" ht="22.5" customHeight="1">
      <c r="A17" s="13">
        <v>38</v>
      </c>
      <c r="B17" s="18" t="s">
        <v>118</v>
      </c>
      <c r="C17" s="4" t="s">
        <v>119</v>
      </c>
      <c r="D17" s="4" t="s">
        <v>120</v>
      </c>
      <c r="E17" s="4" t="s">
        <v>121</v>
      </c>
      <c r="F17" s="14">
        <v>30450</v>
      </c>
      <c r="G17" s="14">
        <v>15120</v>
      </c>
      <c r="H17" s="14">
        <v>10282</v>
      </c>
      <c r="I17" s="4" t="s">
        <v>100</v>
      </c>
      <c r="J17" s="4" t="s">
        <v>122</v>
      </c>
      <c r="K17" s="14"/>
      <c r="L17" s="14"/>
      <c r="M17" s="14">
        <v>8250</v>
      </c>
      <c r="N17" s="14"/>
      <c r="O17" s="14"/>
      <c r="P17" s="14"/>
      <c r="Q17" s="14"/>
      <c r="R17" s="14">
        <v>7495</v>
      </c>
      <c r="S17" s="14">
        <f t="shared" si="0"/>
        <v>15745</v>
      </c>
      <c r="T17" s="14"/>
      <c r="U17" s="14"/>
      <c r="V17" s="14" t="s">
        <v>123</v>
      </c>
      <c r="W17" s="15" t="s">
        <v>67</v>
      </c>
    </row>
    <row r="18" spans="1:23" ht="22.5" customHeight="1">
      <c r="A18" s="13">
        <v>36</v>
      </c>
      <c r="B18" s="17" t="s">
        <v>124</v>
      </c>
      <c r="C18" s="4" t="s">
        <v>125</v>
      </c>
      <c r="D18" s="4" t="s">
        <v>126</v>
      </c>
      <c r="E18" s="4" t="s">
        <v>88</v>
      </c>
      <c r="F18" s="14">
        <v>22450</v>
      </c>
      <c r="G18" s="14">
        <v>12810</v>
      </c>
      <c r="H18" s="14">
        <v>9210</v>
      </c>
      <c r="I18" s="4" t="s">
        <v>104</v>
      </c>
      <c r="J18" s="4" t="s">
        <v>127</v>
      </c>
      <c r="K18" s="14"/>
      <c r="L18" s="14"/>
      <c r="M18" s="14"/>
      <c r="N18" s="14"/>
      <c r="O18" s="14">
        <v>6255</v>
      </c>
      <c r="P18" s="14">
        <v>6555</v>
      </c>
      <c r="Q18" s="14"/>
      <c r="R18" s="14"/>
      <c r="S18" s="14">
        <f t="shared" si="0"/>
        <v>12810</v>
      </c>
      <c r="T18" s="14">
        <v>1</v>
      </c>
      <c r="U18" s="14">
        <v>2</v>
      </c>
      <c r="V18" s="14"/>
      <c r="W18" s="15" t="s">
        <v>90</v>
      </c>
    </row>
    <row r="19" spans="1:23" ht="22.5" customHeight="1">
      <c r="A19" s="13">
        <v>10</v>
      </c>
      <c r="B19" s="4" t="s">
        <v>128</v>
      </c>
      <c r="C19" s="4" t="s">
        <v>129</v>
      </c>
      <c r="D19" s="4" t="s">
        <v>130</v>
      </c>
      <c r="E19" s="4" t="s">
        <v>88</v>
      </c>
      <c r="F19" s="14">
        <v>38900</v>
      </c>
      <c r="G19" s="14">
        <v>18000</v>
      </c>
      <c r="H19" s="14">
        <v>11537</v>
      </c>
      <c r="I19" s="4" t="s">
        <v>131</v>
      </c>
      <c r="J19" s="4" t="s">
        <v>105</v>
      </c>
      <c r="K19" s="14"/>
      <c r="L19" s="14"/>
      <c r="M19" s="14"/>
      <c r="N19" s="14">
        <v>1076</v>
      </c>
      <c r="O19" s="14">
        <v>104</v>
      </c>
      <c r="P19" s="14"/>
      <c r="Q19" s="14"/>
      <c r="R19" s="14">
        <v>16950</v>
      </c>
      <c r="S19" s="14">
        <f t="shared" si="0"/>
        <v>18130</v>
      </c>
      <c r="T19" s="14">
        <v>6</v>
      </c>
      <c r="U19" s="14"/>
      <c r="V19" s="14" t="s">
        <v>132</v>
      </c>
      <c r="W19" s="15" t="s">
        <v>117</v>
      </c>
    </row>
    <row r="20" spans="1:23" ht="22.5" customHeight="1">
      <c r="A20" s="13">
        <v>41</v>
      </c>
      <c r="B20" s="4" t="s">
        <v>133</v>
      </c>
      <c r="C20" s="4" t="s">
        <v>134</v>
      </c>
      <c r="D20" s="4" t="s">
        <v>135</v>
      </c>
      <c r="E20" s="17" t="s">
        <v>136</v>
      </c>
      <c r="F20" s="14">
        <v>8000</v>
      </c>
      <c r="G20" s="14">
        <v>3350</v>
      </c>
      <c r="H20" s="14">
        <v>2416</v>
      </c>
      <c r="I20" s="4" t="s">
        <v>137</v>
      </c>
      <c r="J20" s="4" t="s">
        <v>341</v>
      </c>
      <c r="K20" s="14"/>
      <c r="L20" s="14"/>
      <c r="M20" s="14"/>
      <c r="N20" s="14">
        <v>680</v>
      </c>
      <c r="O20" s="14">
        <v>300</v>
      </c>
      <c r="P20" s="14"/>
      <c r="Q20" s="14"/>
      <c r="R20" s="14">
        <v>2370</v>
      </c>
      <c r="S20" s="14">
        <f t="shared" si="0"/>
        <v>3350</v>
      </c>
      <c r="T20" s="14">
        <v>1</v>
      </c>
      <c r="U20" s="14"/>
      <c r="V20" s="14" t="s">
        <v>138</v>
      </c>
      <c r="W20" s="15" t="s">
        <v>90</v>
      </c>
    </row>
    <row r="21" spans="1:23" ht="22.5" customHeight="1">
      <c r="A21" s="13">
        <v>44</v>
      </c>
      <c r="B21" s="4" t="s">
        <v>139</v>
      </c>
      <c r="C21" s="4" t="s">
        <v>140</v>
      </c>
      <c r="D21" s="4" t="s">
        <v>141</v>
      </c>
      <c r="E21" s="4" t="s">
        <v>142</v>
      </c>
      <c r="F21" s="14">
        <v>5650</v>
      </c>
      <c r="G21" s="14">
        <v>2700</v>
      </c>
      <c r="H21" s="14">
        <v>1890</v>
      </c>
      <c r="I21" s="4" t="s">
        <v>143</v>
      </c>
      <c r="J21" s="4" t="s">
        <v>342</v>
      </c>
      <c r="K21" s="14"/>
      <c r="L21" s="14"/>
      <c r="M21" s="14"/>
      <c r="N21" s="14"/>
      <c r="O21" s="14"/>
      <c r="P21" s="14">
        <v>2700</v>
      </c>
      <c r="Q21" s="14"/>
      <c r="R21" s="14"/>
      <c r="S21" s="14">
        <f t="shared" si="0"/>
        <v>2700</v>
      </c>
      <c r="T21" s="14"/>
      <c r="U21" s="14">
        <v>2</v>
      </c>
      <c r="V21" s="14"/>
      <c r="W21" s="15" t="s">
        <v>90</v>
      </c>
    </row>
    <row r="22" spans="1:23" ht="22.5" customHeight="1">
      <c r="A22" s="13">
        <v>45</v>
      </c>
      <c r="B22" s="4" t="s">
        <v>144</v>
      </c>
      <c r="C22" s="4" t="s">
        <v>145</v>
      </c>
      <c r="D22" s="4" t="s">
        <v>146</v>
      </c>
      <c r="E22" s="17" t="s">
        <v>56</v>
      </c>
      <c r="F22" s="14">
        <v>5130</v>
      </c>
      <c r="G22" s="14">
        <v>2240</v>
      </c>
      <c r="H22" s="14">
        <v>1505</v>
      </c>
      <c r="I22" s="4" t="s">
        <v>147</v>
      </c>
      <c r="J22" s="4" t="s">
        <v>148</v>
      </c>
      <c r="K22" s="14"/>
      <c r="L22" s="14"/>
      <c r="M22" s="14"/>
      <c r="N22" s="14">
        <v>1000</v>
      </c>
      <c r="O22" s="14"/>
      <c r="P22" s="14"/>
      <c r="Q22" s="14"/>
      <c r="R22" s="14">
        <v>1680</v>
      </c>
      <c r="S22" s="14">
        <f t="shared" si="0"/>
        <v>2680</v>
      </c>
      <c r="T22" s="14"/>
      <c r="U22" s="14"/>
      <c r="V22" s="14" t="s">
        <v>149</v>
      </c>
      <c r="W22" s="15" t="s">
        <v>150</v>
      </c>
    </row>
    <row r="23" spans="1:23" ht="22.5" customHeight="1">
      <c r="A23" s="13" t="s">
        <v>151</v>
      </c>
      <c r="B23" s="4" t="s">
        <v>152</v>
      </c>
      <c r="C23" s="4" t="s">
        <v>153</v>
      </c>
      <c r="D23" s="4" t="s">
        <v>154</v>
      </c>
      <c r="E23" s="17" t="s">
        <v>155</v>
      </c>
      <c r="F23" s="14">
        <v>81100</v>
      </c>
      <c r="G23" s="14">
        <v>38000</v>
      </c>
      <c r="H23" s="14">
        <v>27674</v>
      </c>
      <c r="I23" s="4" t="s">
        <v>156</v>
      </c>
      <c r="J23" s="4" t="s">
        <v>157</v>
      </c>
      <c r="K23" s="14"/>
      <c r="L23" s="14"/>
      <c r="M23" s="14">
        <v>12000</v>
      </c>
      <c r="N23" s="14"/>
      <c r="O23" s="14"/>
      <c r="P23" s="14"/>
      <c r="Q23" s="14"/>
      <c r="R23" s="14">
        <v>28464</v>
      </c>
      <c r="S23" s="14">
        <f t="shared" si="0"/>
        <v>40464</v>
      </c>
      <c r="T23" s="14"/>
      <c r="U23" s="14"/>
      <c r="V23" s="14" t="s">
        <v>158</v>
      </c>
      <c r="W23" s="15" t="s">
        <v>159</v>
      </c>
    </row>
    <row r="24" spans="1:23" ht="22.5" customHeight="1">
      <c r="A24" s="13">
        <v>22</v>
      </c>
      <c r="B24" s="4" t="s">
        <v>160</v>
      </c>
      <c r="C24" s="4" t="s">
        <v>161</v>
      </c>
      <c r="D24" s="4" t="s">
        <v>162</v>
      </c>
      <c r="E24" s="4" t="s">
        <v>64</v>
      </c>
      <c r="F24" s="14">
        <v>37600</v>
      </c>
      <c r="G24" s="14">
        <v>18400</v>
      </c>
      <c r="H24" s="14">
        <v>12879</v>
      </c>
      <c r="I24" s="4" t="s">
        <v>163</v>
      </c>
      <c r="J24" s="4" t="s">
        <v>164</v>
      </c>
      <c r="K24" s="14"/>
      <c r="L24" s="14"/>
      <c r="M24" s="14">
        <v>9300</v>
      </c>
      <c r="N24" s="14"/>
      <c r="O24" s="14">
        <v>9100</v>
      </c>
      <c r="P24" s="14"/>
      <c r="Q24" s="14"/>
      <c r="R24" s="14"/>
      <c r="S24" s="14">
        <f t="shared" si="0"/>
        <v>18400</v>
      </c>
      <c r="T24" s="14">
        <v>5</v>
      </c>
      <c r="U24" s="14"/>
      <c r="V24" s="14"/>
      <c r="W24" s="15" t="s">
        <v>90</v>
      </c>
    </row>
    <row r="25" spans="1:23" ht="22.5" customHeight="1">
      <c r="A25" s="13">
        <v>40</v>
      </c>
      <c r="B25" s="4" t="s">
        <v>165</v>
      </c>
      <c r="C25" s="4" t="s">
        <v>166</v>
      </c>
      <c r="D25" s="4" t="s">
        <v>167</v>
      </c>
      <c r="E25" s="19" t="s">
        <v>168</v>
      </c>
      <c r="F25" s="14">
        <v>34600</v>
      </c>
      <c r="G25" s="14">
        <v>16022</v>
      </c>
      <c r="H25" s="14">
        <v>12818</v>
      </c>
      <c r="I25" s="4" t="s">
        <v>169</v>
      </c>
      <c r="J25" s="4" t="s">
        <v>170</v>
      </c>
      <c r="K25" s="14"/>
      <c r="L25" s="14"/>
      <c r="M25" s="14"/>
      <c r="N25" s="14"/>
      <c r="O25" s="14"/>
      <c r="P25" s="14"/>
      <c r="Q25" s="14"/>
      <c r="R25" s="14">
        <v>16022</v>
      </c>
      <c r="S25" s="14">
        <f t="shared" si="0"/>
        <v>16022</v>
      </c>
      <c r="T25" s="14"/>
      <c r="U25" s="14"/>
      <c r="V25" s="14"/>
      <c r="W25" s="15" t="s">
        <v>171</v>
      </c>
    </row>
    <row r="26" spans="1:23" ht="22.5" customHeight="1">
      <c r="A26" s="13">
        <v>15</v>
      </c>
      <c r="B26" s="4" t="s">
        <v>172</v>
      </c>
      <c r="C26" s="4" t="s">
        <v>173</v>
      </c>
      <c r="D26" s="4" t="s">
        <v>174</v>
      </c>
      <c r="E26" s="4" t="s">
        <v>88</v>
      </c>
      <c r="F26" s="14">
        <v>24617</v>
      </c>
      <c r="G26" s="14">
        <v>11321</v>
      </c>
      <c r="H26" s="14">
        <v>9170</v>
      </c>
      <c r="I26" s="4" t="s">
        <v>131</v>
      </c>
      <c r="J26" s="4" t="s">
        <v>175</v>
      </c>
      <c r="K26" s="14"/>
      <c r="L26" s="14"/>
      <c r="M26" s="14"/>
      <c r="N26" s="14"/>
      <c r="O26" s="14">
        <v>1700</v>
      </c>
      <c r="P26" s="14">
        <v>2671</v>
      </c>
      <c r="Q26" s="14"/>
      <c r="R26" s="14">
        <v>6950</v>
      </c>
      <c r="S26" s="14">
        <f t="shared" si="0"/>
        <v>11321</v>
      </c>
      <c r="T26" s="14">
        <v>3</v>
      </c>
      <c r="U26" s="14">
        <v>4</v>
      </c>
      <c r="V26" s="14"/>
      <c r="W26" s="15" t="s">
        <v>176</v>
      </c>
    </row>
    <row r="27" spans="1:23" ht="22.5" customHeight="1">
      <c r="A27" s="13">
        <v>26</v>
      </c>
      <c r="B27" s="4" t="s">
        <v>177</v>
      </c>
      <c r="C27" s="4" t="s">
        <v>178</v>
      </c>
      <c r="D27" s="4" t="s">
        <v>179</v>
      </c>
      <c r="E27" s="4" t="s">
        <v>88</v>
      </c>
      <c r="F27" s="14">
        <v>17300</v>
      </c>
      <c r="G27" s="14">
        <v>9500</v>
      </c>
      <c r="H27" s="14">
        <v>7542</v>
      </c>
      <c r="I27" s="4" t="s">
        <v>180</v>
      </c>
      <c r="J27" s="4" t="s">
        <v>181</v>
      </c>
      <c r="K27" s="14"/>
      <c r="L27" s="14"/>
      <c r="M27" s="14"/>
      <c r="N27" s="14"/>
      <c r="O27" s="14"/>
      <c r="P27" s="14">
        <v>336</v>
      </c>
      <c r="Q27" s="14"/>
      <c r="R27" s="14">
        <v>9164</v>
      </c>
      <c r="S27" s="14">
        <f t="shared" si="0"/>
        <v>9500</v>
      </c>
      <c r="T27" s="14"/>
      <c r="U27" s="14">
        <v>2</v>
      </c>
      <c r="V27" s="14"/>
      <c r="W27" s="20" t="s">
        <v>182</v>
      </c>
    </row>
    <row r="28" spans="1:23" ht="22.5" customHeight="1">
      <c r="A28" s="13">
        <v>43</v>
      </c>
      <c r="B28" s="4" t="s">
        <v>183</v>
      </c>
      <c r="C28" s="4" t="s">
        <v>184</v>
      </c>
      <c r="D28" s="4" t="s">
        <v>185</v>
      </c>
      <c r="E28" s="17" t="s">
        <v>56</v>
      </c>
      <c r="F28" s="14">
        <v>6100</v>
      </c>
      <c r="G28" s="14">
        <v>2800</v>
      </c>
      <c r="H28" s="14">
        <v>2240</v>
      </c>
      <c r="I28" s="4" t="s">
        <v>186</v>
      </c>
      <c r="J28" s="4" t="s">
        <v>187</v>
      </c>
      <c r="K28" s="14"/>
      <c r="L28" s="14"/>
      <c r="M28" s="14"/>
      <c r="N28" s="14">
        <v>2800</v>
      </c>
      <c r="O28" s="14"/>
      <c r="P28" s="14"/>
      <c r="Q28" s="14"/>
      <c r="R28" s="14"/>
      <c r="S28" s="14">
        <f t="shared" si="0"/>
        <v>2800</v>
      </c>
      <c r="T28" s="14"/>
      <c r="U28" s="14"/>
      <c r="V28" s="14" t="s">
        <v>329</v>
      </c>
      <c r="W28" s="15" t="s">
        <v>188</v>
      </c>
    </row>
    <row r="29" spans="1:23" ht="22.5" customHeight="1">
      <c r="A29" s="13">
        <v>23</v>
      </c>
      <c r="B29" s="4" t="s">
        <v>189</v>
      </c>
      <c r="C29" s="4" t="s">
        <v>190</v>
      </c>
      <c r="D29" s="4" t="s">
        <v>191</v>
      </c>
      <c r="E29" s="17" t="s">
        <v>109</v>
      </c>
      <c r="F29" s="14">
        <v>20500</v>
      </c>
      <c r="G29" s="14">
        <v>9840</v>
      </c>
      <c r="H29" s="14">
        <v>6556</v>
      </c>
      <c r="I29" s="4" t="s">
        <v>192</v>
      </c>
      <c r="J29" s="4" t="s">
        <v>193</v>
      </c>
      <c r="K29" s="14"/>
      <c r="L29" s="14"/>
      <c r="M29" s="14">
        <v>5510</v>
      </c>
      <c r="N29" s="14"/>
      <c r="O29" s="14">
        <v>3327</v>
      </c>
      <c r="P29" s="14"/>
      <c r="Q29" s="14">
        <v>1266</v>
      </c>
      <c r="R29" s="14"/>
      <c r="S29" s="14">
        <f t="shared" si="0"/>
        <v>10103</v>
      </c>
      <c r="T29" s="14">
        <v>2</v>
      </c>
      <c r="U29" s="14"/>
      <c r="V29" s="14" t="s">
        <v>194</v>
      </c>
      <c r="W29" s="15" t="s">
        <v>159</v>
      </c>
    </row>
    <row r="30" spans="1:23" ht="22.5" customHeight="1">
      <c r="A30" s="13">
        <v>37</v>
      </c>
      <c r="B30" s="4" t="s">
        <v>195</v>
      </c>
      <c r="C30" s="4" t="s">
        <v>196</v>
      </c>
      <c r="D30" s="4" t="s">
        <v>197</v>
      </c>
      <c r="E30" s="17" t="s">
        <v>198</v>
      </c>
      <c r="F30" s="14">
        <v>8530</v>
      </c>
      <c r="G30" s="14">
        <v>3800</v>
      </c>
      <c r="H30" s="14">
        <v>2547</v>
      </c>
      <c r="I30" s="4" t="s">
        <v>199</v>
      </c>
      <c r="J30" s="4" t="s">
        <v>200</v>
      </c>
      <c r="K30" s="14"/>
      <c r="L30" s="14"/>
      <c r="M30" s="14">
        <v>3456</v>
      </c>
      <c r="N30" s="14"/>
      <c r="O30" s="14"/>
      <c r="P30" s="14"/>
      <c r="Q30" s="14">
        <v>650</v>
      </c>
      <c r="R30" s="14"/>
      <c r="S30" s="14">
        <f t="shared" si="0"/>
        <v>4106</v>
      </c>
      <c r="T30" s="14"/>
      <c r="U30" s="14"/>
      <c r="V30" s="14" t="s">
        <v>201</v>
      </c>
      <c r="W30" s="15" t="s">
        <v>159</v>
      </c>
    </row>
    <row r="31" spans="1:23" ht="22.5" customHeight="1">
      <c r="A31" s="13" t="s">
        <v>202</v>
      </c>
      <c r="B31" s="4" t="s">
        <v>2</v>
      </c>
      <c r="C31" s="4" t="s">
        <v>203</v>
      </c>
      <c r="D31" s="4" t="s">
        <v>343</v>
      </c>
      <c r="E31" s="4" t="s">
        <v>344</v>
      </c>
      <c r="F31" s="14">
        <v>145580</v>
      </c>
      <c r="G31" s="14">
        <v>68418</v>
      </c>
      <c r="H31" s="14">
        <v>53366</v>
      </c>
      <c r="I31" s="4" t="s">
        <v>345</v>
      </c>
      <c r="J31" s="4" t="s">
        <v>346</v>
      </c>
      <c r="K31" s="14"/>
      <c r="L31" s="14"/>
      <c r="M31" s="14">
        <v>630</v>
      </c>
      <c r="N31" s="14">
        <v>2513</v>
      </c>
      <c r="O31" s="14">
        <v>3848</v>
      </c>
      <c r="P31" s="14"/>
      <c r="Q31" s="14">
        <v>1521</v>
      </c>
      <c r="R31" s="14">
        <v>59906</v>
      </c>
      <c r="S31" s="14">
        <f t="shared" si="0"/>
        <v>68418</v>
      </c>
      <c r="T31" s="14">
        <v>4</v>
      </c>
      <c r="U31" s="14"/>
      <c r="V31" s="14" t="s">
        <v>330</v>
      </c>
      <c r="W31" s="15" t="s">
        <v>90</v>
      </c>
    </row>
    <row r="32" spans="1:23" ht="22.5" customHeight="1">
      <c r="A32" s="13" t="s">
        <v>204</v>
      </c>
      <c r="B32" s="4" t="s">
        <v>205</v>
      </c>
      <c r="C32" s="4" t="s">
        <v>206</v>
      </c>
      <c r="D32" s="4" t="s">
        <v>207</v>
      </c>
      <c r="E32" s="4" t="s">
        <v>208</v>
      </c>
      <c r="F32" s="14">
        <v>108500</v>
      </c>
      <c r="G32" s="14">
        <v>74180</v>
      </c>
      <c r="H32" s="14">
        <v>51926</v>
      </c>
      <c r="I32" s="4" t="s">
        <v>209</v>
      </c>
      <c r="J32" s="4" t="s">
        <v>210</v>
      </c>
      <c r="K32" s="14"/>
      <c r="L32" s="14"/>
      <c r="M32" s="14">
        <v>50000</v>
      </c>
      <c r="N32" s="14"/>
      <c r="O32" s="14"/>
      <c r="P32" s="14">
        <v>2000</v>
      </c>
      <c r="Q32" s="14"/>
      <c r="R32" s="14">
        <v>25682</v>
      </c>
      <c r="S32" s="14">
        <f t="shared" si="0"/>
        <v>77682</v>
      </c>
      <c r="T32" s="14"/>
      <c r="U32" s="14">
        <v>1</v>
      </c>
      <c r="V32" s="14" t="s">
        <v>211</v>
      </c>
      <c r="W32" s="15" t="s">
        <v>67</v>
      </c>
    </row>
    <row r="33" spans="1:23" ht="22.5" customHeight="1">
      <c r="A33" s="13">
        <v>19</v>
      </c>
      <c r="B33" s="4" t="s">
        <v>1</v>
      </c>
      <c r="C33" s="4" t="s">
        <v>212</v>
      </c>
      <c r="D33" s="4" t="s">
        <v>343</v>
      </c>
      <c r="E33" s="4" t="s">
        <v>344</v>
      </c>
      <c r="F33" s="14">
        <v>27200</v>
      </c>
      <c r="G33" s="14">
        <v>15402</v>
      </c>
      <c r="H33" s="14">
        <v>11478</v>
      </c>
      <c r="I33" s="4" t="s">
        <v>347</v>
      </c>
      <c r="J33" s="4" t="s">
        <v>348</v>
      </c>
      <c r="K33" s="14"/>
      <c r="L33" s="14"/>
      <c r="M33" s="14"/>
      <c r="N33" s="14"/>
      <c r="O33" s="14">
        <v>1964</v>
      </c>
      <c r="P33" s="14"/>
      <c r="Q33" s="14"/>
      <c r="R33" s="14">
        <v>13438</v>
      </c>
      <c r="S33" s="14">
        <f t="shared" si="0"/>
        <v>15402</v>
      </c>
      <c r="T33" s="14">
        <v>1</v>
      </c>
      <c r="U33" s="14"/>
      <c r="V33" s="14"/>
      <c r="W33" s="15" t="s">
        <v>90</v>
      </c>
    </row>
    <row r="34" spans="1:23" ht="22.5" customHeight="1">
      <c r="A34" s="13">
        <v>33</v>
      </c>
      <c r="B34" s="4" t="s">
        <v>216</v>
      </c>
      <c r="C34" s="4" t="s">
        <v>217</v>
      </c>
      <c r="D34" s="4" t="s">
        <v>154</v>
      </c>
      <c r="E34" s="4" t="s">
        <v>218</v>
      </c>
      <c r="F34" s="14">
        <v>11200</v>
      </c>
      <c r="G34" s="14">
        <v>8000</v>
      </c>
      <c r="H34" s="14">
        <v>5600</v>
      </c>
      <c r="I34" s="4" t="s">
        <v>219</v>
      </c>
      <c r="J34" s="4" t="s">
        <v>220</v>
      </c>
      <c r="K34" s="14"/>
      <c r="L34" s="14"/>
      <c r="M34" s="14"/>
      <c r="N34" s="14"/>
      <c r="O34" s="14"/>
      <c r="P34" s="14">
        <v>8000</v>
      </c>
      <c r="Q34" s="14"/>
      <c r="R34" s="14"/>
      <c r="S34" s="14">
        <f t="shared" si="0"/>
        <v>8000</v>
      </c>
      <c r="T34" s="14"/>
      <c r="U34" s="14">
        <v>5</v>
      </c>
      <c r="V34" s="14"/>
      <c r="W34" s="15" t="s">
        <v>90</v>
      </c>
    </row>
    <row r="35" spans="1:23" ht="22.5" customHeight="1">
      <c r="A35" s="13">
        <v>47</v>
      </c>
      <c r="B35" s="4" t="s">
        <v>221</v>
      </c>
      <c r="C35" s="4" t="s">
        <v>222</v>
      </c>
      <c r="D35" s="4"/>
      <c r="E35" s="17" t="s">
        <v>214</v>
      </c>
      <c r="F35" s="14">
        <v>6450</v>
      </c>
      <c r="G35" s="14">
        <v>3340</v>
      </c>
      <c r="H35" s="14">
        <v>2600</v>
      </c>
      <c r="I35" s="4" t="s">
        <v>223</v>
      </c>
      <c r="J35" s="4" t="s">
        <v>224</v>
      </c>
      <c r="K35" s="14"/>
      <c r="L35" s="14"/>
      <c r="M35" s="14"/>
      <c r="N35" s="14"/>
      <c r="O35" s="14"/>
      <c r="P35" s="14"/>
      <c r="Q35" s="14"/>
      <c r="R35" s="14">
        <v>3340</v>
      </c>
      <c r="S35" s="14">
        <f t="shared" si="0"/>
        <v>3340</v>
      </c>
      <c r="T35" s="14"/>
      <c r="U35" s="14"/>
      <c r="V35" s="14"/>
      <c r="W35" s="15" t="s">
        <v>225</v>
      </c>
    </row>
    <row r="36" spans="1:23" ht="22.5" customHeight="1">
      <c r="A36" s="13">
        <v>25</v>
      </c>
      <c r="B36" s="4" t="s">
        <v>226</v>
      </c>
      <c r="C36" s="4" t="s">
        <v>227</v>
      </c>
      <c r="D36" s="4" t="s">
        <v>228</v>
      </c>
      <c r="E36" s="4" t="s">
        <v>215</v>
      </c>
      <c r="F36" s="14">
        <v>7970</v>
      </c>
      <c r="G36" s="14">
        <v>4000</v>
      </c>
      <c r="H36" s="14">
        <v>3000</v>
      </c>
      <c r="I36" s="4" t="s">
        <v>163</v>
      </c>
      <c r="J36" s="4" t="s">
        <v>213</v>
      </c>
      <c r="K36" s="14"/>
      <c r="L36" s="14"/>
      <c r="M36" s="14"/>
      <c r="N36" s="14"/>
      <c r="O36" s="14">
        <v>1430</v>
      </c>
      <c r="P36" s="14"/>
      <c r="Q36" s="14">
        <v>177</v>
      </c>
      <c r="R36" s="14">
        <v>2393</v>
      </c>
      <c r="S36" s="14">
        <f t="shared" si="0"/>
        <v>4000</v>
      </c>
      <c r="T36" s="14">
        <v>2</v>
      </c>
      <c r="U36" s="14"/>
      <c r="V36" s="14"/>
      <c r="W36" s="15" t="s">
        <v>90</v>
      </c>
    </row>
    <row r="37" spans="1:23" ht="18.75" customHeight="1">
      <c r="A37" s="21"/>
      <c r="B37" s="22" t="s">
        <v>229</v>
      </c>
      <c r="C37" s="22"/>
      <c r="D37" s="22"/>
      <c r="E37" s="22"/>
      <c r="F37" s="23">
        <f>SUM(F7:F36)</f>
        <v>1187398</v>
      </c>
      <c r="G37" s="23">
        <f>SUM(G7:G36)</f>
        <v>611580</v>
      </c>
      <c r="H37" s="23">
        <f>SUM(H7:H36)</f>
        <v>465964</v>
      </c>
      <c r="I37" s="22"/>
      <c r="J37" s="22"/>
      <c r="K37" s="23">
        <f aca="true" t="shared" si="1" ref="K37:U37">SUM(K7:K36)</f>
        <v>30000</v>
      </c>
      <c r="L37" s="23">
        <f t="shared" si="1"/>
        <v>6000</v>
      </c>
      <c r="M37" s="23">
        <f t="shared" si="1"/>
        <v>163246</v>
      </c>
      <c r="N37" s="23">
        <f t="shared" si="1"/>
        <v>17699</v>
      </c>
      <c r="O37" s="23">
        <f t="shared" si="1"/>
        <v>43570</v>
      </c>
      <c r="P37" s="23">
        <f t="shared" si="1"/>
        <v>44915</v>
      </c>
      <c r="Q37" s="23">
        <f t="shared" si="1"/>
        <v>7693</v>
      </c>
      <c r="R37" s="23">
        <f t="shared" si="1"/>
        <v>312977</v>
      </c>
      <c r="S37" s="23">
        <f t="shared" si="1"/>
        <v>626100</v>
      </c>
      <c r="T37" s="23">
        <f t="shared" si="1"/>
        <v>28</v>
      </c>
      <c r="U37" s="23">
        <f t="shared" si="1"/>
        <v>31</v>
      </c>
      <c r="V37" s="23"/>
      <c r="W37" s="24"/>
    </row>
    <row r="38" spans="1:2" ht="15" customHeight="1">
      <c r="A38" s="25"/>
      <c r="B38" s="26" t="s">
        <v>230</v>
      </c>
    </row>
  </sheetData>
  <mergeCells count="30">
    <mergeCell ref="A3:A6"/>
    <mergeCell ref="B3:B6"/>
    <mergeCell ref="C3:C6"/>
    <mergeCell ref="D3:D6"/>
    <mergeCell ref="E3:E6"/>
    <mergeCell ref="F3:F6"/>
    <mergeCell ref="G5:G6"/>
    <mergeCell ref="H5:H6"/>
    <mergeCell ref="G3:H3"/>
    <mergeCell ref="G4:H4"/>
    <mergeCell ref="P5:P6"/>
    <mergeCell ref="I3:I6"/>
    <mergeCell ref="J3:J6"/>
    <mergeCell ref="K4:M4"/>
    <mergeCell ref="N5:N6"/>
    <mergeCell ref="N4:P4"/>
    <mergeCell ref="Q5:Q6"/>
    <mergeCell ref="V3:V6"/>
    <mergeCell ref="W3:W6"/>
    <mergeCell ref="S4:S6"/>
    <mergeCell ref="K3:S3"/>
    <mergeCell ref="K5:K6"/>
    <mergeCell ref="L5:L6"/>
    <mergeCell ref="M5:M6"/>
    <mergeCell ref="O5:O6"/>
    <mergeCell ref="R5:R6"/>
    <mergeCell ref="T5:T6"/>
    <mergeCell ref="U5:U6"/>
    <mergeCell ref="T3:U3"/>
    <mergeCell ref="T4:U4"/>
  </mergeCells>
  <printOptions horizontalCentered="1"/>
  <pageMargins left="0.5905511811023623" right="0.5905511811023623" top="0.3937007874015748" bottom="0.3937007874015748" header="0.3937007874015748" footer="0"/>
  <pageSetup firstPageNumber="36" useFirstPageNumber="1"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workbookViewId="0" topLeftCell="A1">
      <pane xSplit="2" ySplit="5" topLeftCell="C24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E40" sqref="E40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9.375" style="1" customWidth="1"/>
    <col min="4" max="4" width="6.875" style="1" customWidth="1"/>
    <col min="5" max="5" width="5.375" style="1" customWidth="1"/>
    <col min="6" max="6" width="7.50390625" style="1" customWidth="1"/>
    <col min="7" max="14" width="6.25390625" style="1" customWidth="1"/>
    <col min="15" max="15" width="6.875" style="1" customWidth="1"/>
    <col min="16" max="19" width="6.25390625" style="1" customWidth="1"/>
    <col min="20" max="20" width="6.875" style="1" customWidth="1"/>
    <col min="21" max="21" width="6.25390625" style="1" customWidth="1"/>
    <col min="22" max="22" width="6.875" style="1" customWidth="1"/>
    <col min="23" max="23" width="6.25390625" style="1" customWidth="1"/>
    <col min="24" max="24" width="6.875" style="1" customWidth="1"/>
    <col min="25" max="27" width="4.75390625" style="1" customWidth="1"/>
    <col min="28" max="16384" width="9.00390625" style="1" customWidth="1"/>
  </cols>
  <sheetData>
    <row r="1" ht="18.75" customHeight="1">
      <c r="A1" s="2" t="s">
        <v>478</v>
      </c>
    </row>
    <row r="2" spans="1:27" ht="15" customHeight="1">
      <c r="A2" s="148" t="s">
        <v>23</v>
      </c>
      <c r="B2" s="149" t="s">
        <v>24</v>
      </c>
      <c r="C2" s="175" t="s">
        <v>231</v>
      </c>
      <c r="D2" s="151" t="s">
        <v>232</v>
      </c>
      <c r="E2" s="152"/>
      <c r="F2" s="153"/>
      <c r="G2" s="150" t="s">
        <v>233</v>
      </c>
      <c r="H2" s="166"/>
      <c r="I2" s="166"/>
      <c r="J2" s="166"/>
      <c r="K2" s="166"/>
      <c r="L2" s="166"/>
      <c r="M2" s="166"/>
      <c r="N2" s="166"/>
      <c r="O2" s="166"/>
      <c r="P2" s="151" t="s">
        <v>234</v>
      </c>
      <c r="Q2" s="152"/>
      <c r="R2" s="152"/>
      <c r="S2" s="152"/>
      <c r="T2" s="152"/>
      <c r="U2" s="152"/>
      <c r="V2" s="152"/>
      <c r="W2" s="144"/>
      <c r="X2" s="150"/>
      <c r="Y2" s="176" t="s">
        <v>235</v>
      </c>
      <c r="Z2" s="176" t="s">
        <v>236</v>
      </c>
      <c r="AA2" s="178" t="s">
        <v>237</v>
      </c>
    </row>
    <row r="3" spans="1:27" ht="15" customHeight="1">
      <c r="A3" s="148"/>
      <c r="B3" s="149"/>
      <c r="C3" s="138"/>
      <c r="D3" s="140" t="s">
        <v>238</v>
      </c>
      <c r="E3" s="141"/>
      <c r="F3" s="142"/>
      <c r="G3" s="143" t="s">
        <v>37</v>
      </c>
      <c r="H3" s="164"/>
      <c r="I3" s="164"/>
      <c r="J3" s="164" t="s">
        <v>38</v>
      </c>
      <c r="K3" s="164"/>
      <c r="L3" s="164"/>
      <c r="M3" s="4" t="s">
        <v>22</v>
      </c>
      <c r="N3" s="4" t="s">
        <v>333</v>
      </c>
      <c r="O3" s="164" t="s">
        <v>39</v>
      </c>
      <c r="P3" s="173" t="s">
        <v>239</v>
      </c>
      <c r="Q3" s="174"/>
      <c r="R3" s="174"/>
      <c r="S3" s="174"/>
      <c r="T3" s="174"/>
      <c r="U3" s="174"/>
      <c r="V3" s="174"/>
      <c r="W3" s="145" t="s">
        <v>240</v>
      </c>
      <c r="X3" s="155" t="s">
        <v>39</v>
      </c>
      <c r="Y3" s="177"/>
      <c r="Z3" s="177"/>
      <c r="AA3" s="179"/>
    </row>
    <row r="4" spans="1:27" ht="15" customHeight="1">
      <c r="A4" s="148"/>
      <c r="B4" s="149"/>
      <c r="C4" s="138"/>
      <c r="D4" s="154" t="s">
        <v>241</v>
      </c>
      <c r="E4" s="155"/>
      <c r="F4" s="165" t="s">
        <v>242</v>
      </c>
      <c r="G4" s="143" t="s">
        <v>43</v>
      </c>
      <c r="H4" s="164" t="s">
        <v>44</v>
      </c>
      <c r="I4" s="164" t="s">
        <v>243</v>
      </c>
      <c r="J4" s="164" t="s">
        <v>46</v>
      </c>
      <c r="K4" s="164" t="s">
        <v>244</v>
      </c>
      <c r="L4" s="164" t="s">
        <v>48</v>
      </c>
      <c r="M4" s="155" t="s">
        <v>0</v>
      </c>
      <c r="N4" s="164" t="s">
        <v>245</v>
      </c>
      <c r="O4" s="164"/>
      <c r="P4" s="140" t="s">
        <v>246</v>
      </c>
      <c r="Q4" s="141"/>
      <c r="R4" s="141"/>
      <c r="S4" s="141"/>
      <c r="T4" s="141"/>
      <c r="U4" s="145" t="s">
        <v>247</v>
      </c>
      <c r="V4" s="155" t="s">
        <v>39</v>
      </c>
      <c r="W4" s="138"/>
      <c r="X4" s="181"/>
      <c r="Y4" s="177"/>
      <c r="Z4" s="177"/>
      <c r="AA4" s="179"/>
    </row>
    <row r="5" spans="1:27" ht="15" customHeight="1">
      <c r="A5" s="148"/>
      <c r="B5" s="149"/>
      <c r="C5" s="27" t="s">
        <v>248</v>
      </c>
      <c r="D5" s="156"/>
      <c r="E5" s="157"/>
      <c r="F5" s="149"/>
      <c r="G5" s="180"/>
      <c r="H5" s="165"/>
      <c r="I5" s="165"/>
      <c r="J5" s="165"/>
      <c r="K5" s="165"/>
      <c r="L5" s="165"/>
      <c r="M5" s="157"/>
      <c r="N5" s="165"/>
      <c r="O5" s="165"/>
      <c r="P5" s="6" t="s">
        <v>249</v>
      </c>
      <c r="Q5" s="6" t="s">
        <v>250</v>
      </c>
      <c r="R5" s="6" t="s">
        <v>251</v>
      </c>
      <c r="S5" s="6" t="s">
        <v>22</v>
      </c>
      <c r="T5" s="6" t="s">
        <v>39</v>
      </c>
      <c r="U5" s="157"/>
      <c r="V5" s="157"/>
      <c r="W5" s="139"/>
      <c r="X5" s="157"/>
      <c r="Y5" s="28" t="s">
        <v>252</v>
      </c>
      <c r="Z5" s="28" t="s">
        <v>252</v>
      </c>
      <c r="AA5" s="29" t="s">
        <v>252</v>
      </c>
    </row>
    <row r="6" spans="1:27" ht="22.5" customHeight="1">
      <c r="A6" s="30" t="s">
        <v>253</v>
      </c>
      <c r="B6" s="3" t="s">
        <v>53</v>
      </c>
      <c r="C6" s="31">
        <v>245611</v>
      </c>
      <c r="D6" s="32">
        <v>84058</v>
      </c>
      <c r="E6" s="33" t="s">
        <v>3</v>
      </c>
      <c r="F6" s="31">
        <v>75022</v>
      </c>
      <c r="G6" s="31">
        <v>10203</v>
      </c>
      <c r="H6" s="31">
        <v>1986</v>
      </c>
      <c r="I6" s="31">
        <v>10859</v>
      </c>
      <c r="J6" s="31"/>
      <c r="K6" s="31"/>
      <c r="L6" s="31"/>
      <c r="M6" s="31"/>
      <c r="N6" s="31">
        <v>6325</v>
      </c>
      <c r="O6" s="34">
        <f aca="true" t="shared" si="0" ref="O6:O13">SUM(G6:N6)</f>
        <v>29373</v>
      </c>
      <c r="P6" s="31">
        <v>18777</v>
      </c>
      <c r="Q6" s="31">
        <v>6242</v>
      </c>
      <c r="R6" s="31">
        <v>190</v>
      </c>
      <c r="S6" s="31">
        <v>143</v>
      </c>
      <c r="T6" s="31">
        <f>SUM(P6:S6)</f>
        <v>25352</v>
      </c>
      <c r="U6" s="31">
        <v>561</v>
      </c>
      <c r="V6" s="31">
        <f aca="true" t="shared" si="1" ref="V6:V35">T6+U6</f>
        <v>25913</v>
      </c>
      <c r="W6" s="31">
        <v>1470</v>
      </c>
      <c r="X6" s="31">
        <f aca="true" t="shared" si="2" ref="X6:X35">V6+W6</f>
        <v>27383</v>
      </c>
      <c r="Y6" s="35">
        <f aca="true" t="shared" si="3" ref="Y6:Y36">T6/X6*100</f>
        <v>92.58298944600665</v>
      </c>
      <c r="Z6" s="35">
        <f aca="true" t="shared" si="4" ref="Z6:Z36">V6/X6*100</f>
        <v>94.63170580287039</v>
      </c>
      <c r="AA6" s="36">
        <f aca="true" t="shared" si="5" ref="AA6:AA36">F6/D6*100</f>
        <v>89.25027956886912</v>
      </c>
    </row>
    <row r="7" spans="1:27" ht="22.5" customHeight="1">
      <c r="A7" s="13">
        <v>14</v>
      </c>
      <c r="B7" s="4" t="s">
        <v>61</v>
      </c>
      <c r="C7" s="14">
        <v>42291</v>
      </c>
      <c r="D7" s="37">
        <v>20014</v>
      </c>
      <c r="E7" s="38" t="s">
        <v>4</v>
      </c>
      <c r="F7" s="14">
        <v>16548</v>
      </c>
      <c r="G7" s="14"/>
      <c r="H7" s="14"/>
      <c r="I7" s="14"/>
      <c r="J7" s="14"/>
      <c r="K7" s="14"/>
      <c r="L7" s="14">
        <v>3097</v>
      </c>
      <c r="M7" s="14"/>
      <c r="N7" s="14">
        <v>2973</v>
      </c>
      <c r="O7" s="39">
        <f t="shared" si="0"/>
        <v>6070</v>
      </c>
      <c r="P7" s="14">
        <v>3024</v>
      </c>
      <c r="Q7" s="14">
        <v>613</v>
      </c>
      <c r="R7" s="14">
        <v>1202</v>
      </c>
      <c r="S7" s="14">
        <v>382</v>
      </c>
      <c r="T7" s="14">
        <f>SUM(P7:S7)</f>
        <v>5221</v>
      </c>
      <c r="U7" s="14">
        <v>346</v>
      </c>
      <c r="V7" s="14">
        <f t="shared" si="1"/>
        <v>5567</v>
      </c>
      <c r="W7" s="14">
        <v>473</v>
      </c>
      <c r="X7" s="14">
        <f t="shared" si="2"/>
        <v>6040</v>
      </c>
      <c r="Y7" s="40">
        <f t="shared" si="3"/>
        <v>86.44039735099338</v>
      </c>
      <c r="Z7" s="40">
        <f t="shared" si="4"/>
        <v>92.16887417218544</v>
      </c>
      <c r="AA7" s="41">
        <f t="shared" si="5"/>
        <v>82.68212251424004</v>
      </c>
    </row>
    <row r="8" spans="1:27" ht="22.5" customHeight="1">
      <c r="A8" s="13" t="s">
        <v>255</v>
      </c>
      <c r="B8" s="4" t="s">
        <v>69</v>
      </c>
      <c r="C8" s="14">
        <v>32627</v>
      </c>
      <c r="D8" s="37">
        <v>11256</v>
      </c>
      <c r="E8" s="38" t="s">
        <v>5</v>
      </c>
      <c r="F8" s="14">
        <v>9868</v>
      </c>
      <c r="G8" s="14"/>
      <c r="H8" s="14"/>
      <c r="I8" s="14"/>
      <c r="J8" s="14"/>
      <c r="K8" s="14"/>
      <c r="L8" s="14"/>
      <c r="M8" s="14"/>
      <c r="N8" s="14">
        <v>3661</v>
      </c>
      <c r="O8" s="39">
        <f t="shared" si="0"/>
        <v>3661</v>
      </c>
      <c r="P8" s="14">
        <v>2181</v>
      </c>
      <c r="Q8" s="14">
        <v>779</v>
      </c>
      <c r="R8" s="14">
        <v>115</v>
      </c>
      <c r="S8" s="14">
        <v>9</v>
      </c>
      <c r="T8" s="14">
        <f>SUM(P8:S8)</f>
        <v>3084</v>
      </c>
      <c r="U8" s="14">
        <v>110</v>
      </c>
      <c r="V8" s="14">
        <f t="shared" si="1"/>
        <v>3194</v>
      </c>
      <c r="W8" s="14">
        <v>408</v>
      </c>
      <c r="X8" s="14">
        <f t="shared" si="2"/>
        <v>3602</v>
      </c>
      <c r="Y8" s="40">
        <f t="shared" si="3"/>
        <v>85.61910049972238</v>
      </c>
      <c r="Z8" s="40">
        <f t="shared" si="4"/>
        <v>88.6729594669628</v>
      </c>
      <c r="AA8" s="41">
        <f t="shared" si="5"/>
        <v>87.66879886282871</v>
      </c>
    </row>
    <row r="9" spans="1:27" ht="22.5" customHeight="1">
      <c r="A9" s="13" t="s">
        <v>257</v>
      </c>
      <c r="B9" s="4" t="s">
        <v>77</v>
      </c>
      <c r="C9" s="14">
        <v>25869</v>
      </c>
      <c r="D9" s="37">
        <v>9156</v>
      </c>
      <c r="E9" s="38" t="s">
        <v>5</v>
      </c>
      <c r="F9" s="14">
        <v>8074</v>
      </c>
      <c r="G9" s="14"/>
      <c r="H9" s="14"/>
      <c r="I9" s="14"/>
      <c r="J9" s="14"/>
      <c r="K9" s="14"/>
      <c r="L9" s="14"/>
      <c r="M9" s="14"/>
      <c r="N9" s="14">
        <v>2947</v>
      </c>
      <c r="O9" s="39">
        <f t="shared" si="0"/>
        <v>2947</v>
      </c>
      <c r="P9" s="14">
        <v>2119</v>
      </c>
      <c r="Q9" s="14">
        <v>144</v>
      </c>
      <c r="R9" s="14">
        <v>160</v>
      </c>
      <c r="S9" s="14">
        <v>2</v>
      </c>
      <c r="T9" s="14">
        <f aca="true" t="shared" si="6" ref="T9:T34">SUM(P9:S9)</f>
        <v>2425</v>
      </c>
      <c r="U9" s="14">
        <v>200</v>
      </c>
      <c r="V9" s="14">
        <f t="shared" si="1"/>
        <v>2625</v>
      </c>
      <c r="W9" s="14">
        <v>322</v>
      </c>
      <c r="X9" s="14">
        <f t="shared" si="2"/>
        <v>2947</v>
      </c>
      <c r="Y9" s="40">
        <f t="shared" si="3"/>
        <v>82.2870715982355</v>
      </c>
      <c r="Z9" s="40">
        <f t="shared" si="4"/>
        <v>89.07363420427554</v>
      </c>
      <c r="AA9" s="41">
        <f t="shared" si="5"/>
        <v>88.1826124945391</v>
      </c>
    </row>
    <row r="10" spans="1:27" ht="22.5" customHeight="1">
      <c r="A10" s="13" t="s">
        <v>258</v>
      </c>
      <c r="B10" s="4" t="s">
        <v>85</v>
      </c>
      <c r="C10" s="14">
        <v>62101</v>
      </c>
      <c r="D10" s="37">
        <v>20695</v>
      </c>
      <c r="E10" s="38" t="s">
        <v>6</v>
      </c>
      <c r="F10" s="14">
        <v>18556</v>
      </c>
      <c r="G10" s="14"/>
      <c r="H10" s="14"/>
      <c r="I10" s="14"/>
      <c r="J10" s="14"/>
      <c r="K10" s="14"/>
      <c r="L10" s="14">
        <v>596</v>
      </c>
      <c r="M10" s="14"/>
      <c r="N10" s="14">
        <v>6205</v>
      </c>
      <c r="O10" s="39">
        <f t="shared" si="0"/>
        <v>6801</v>
      </c>
      <c r="P10" s="14">
        <v>4511</v>
      </c>
      <c r="Q10" s="14">
        <v>1089</v>
      </c>
      <c r="R10" s="14">
        <v>224</v>
      </c>
      <c r="S10" s="14">
        <v>468</v>
      </c>
      <c r="T10" s="14">
        <f t="shared" si="6"/>
        <v>6292</v>
      </c>
      <c r="U10" s="14">
        <v>49</v>
      </c>
      <c r="V10" s="14">
        <f t="shared" si="1"/>
        <v>6341</v>
      </c>
      <c r="W10" s="14">
        <v>421</v>
      </c>
      <c r="X10" s="14">
        <f t="shared" si="2"/>
        <v>6762</v>
      </c>
      <c r="Y10" s="40">
        <f t="shared" si="3"/>
        <v>93.04939367051168</v>
      </c>
      <c r="Z10" s="40">
        <f t="shared" si="4"/>
        <v>93.77403135167111</v>
      </c>
      <c r="AA10" s="41">
        <f t="shared" si="5"/>
        <v>89.66417008939356</v>
      </c>
    </row>
    <row r="11" spans="1:27" ht="22.5" customHeight="1">
      <c r="A11" s="13">
        <v>12</v>
      </c>
      <c r="B11" s="4" t="s">
        <v>91</v>
      </c>
      <c r="C11" s="14">
        <v>45894</v>
      </c>
      <c r="D11" s="37">
        <v>17344</v>
      </c>
      <c r="E11" s="38" t="s">
        <v>4</v>
      </c>
      <c r="F11" s="14">
        <v>14841</v>
      </c>
      <c r="G11" s="14"/>
      <c r="H11" s="14"/>
      <c r="I11" s="14"/>
      <c r="J11" s="14"/>
      <c r="K11" s="14">
        <v>3115</v>
      </c>
      <c r="L11" s="14"/>
      <c r="M11" s="14"/>
      <c r="N11" s="14">
        <v>2302</v>
      </c>
      <c r="O11" s="39">
        <f>SUM(G11:N11)</f>
        <v>5417</v>
      </c>
      <c r="P11" s="14">
        <v>3180</v>
      </c>
      <c r="Q11" s="14">
        <v>570</v>
      </c>
      <c r="R11" s="14">
        <v>309</v>
      </c>
      <c r="S11" s="14">
        <v>626</v>
      </c>
      <c r="T11" s="14">
        <f t="shared" si="6"/>
        <v>4685</v>
      </c>
      <c r="U11" s="14">
        <v>16</v>
      </c>
      <c r="V11" s="14">
        <f t="shared" si="1"/>
        <v>4701</v>
      </c>
      <c r="W11" s="14">
        <v>716</v>
      </c>
      <c r="X11" s="14">
        <f>V11+W11</f>
        <v>5417</v>
      </c>
      <c r="Y11" s="40">
        <f t="shared" si="3"/>
        <v>86.48698541628207</v>
      </c>
      <c r="Z11" s="40">
        <f t="shared" si="4"/>
        <v>86.78235185527045</v>
      </c>
      <c r="AA11" s="41">
        <f t="shared" si="5"/>
        <v>85.56849630996311</v>
      </c>
    </row>
    <row r="12" spans="1:27" ht="22.5" customHeight="1">
      <c r="A12" s="13" t="s">
        <v>259</v>
      </c>
      <c r="B12" s="4" t="s">
        <v>96</v>
      </c>
      <c r="C12" s="14">
        <v>19964</v>
      </c>
      <c r="D12" s="37">
        <v>8817</v>
      </c>
      <c r="E12" s="38" t="s">
        <v>7</v>
      </c>
      <c r="F12" s="14">
        <v>7485</v>
      </c>
      <c r="G12" s="14"/>
      <c r="H12" s="14"/>
      <c r="I12" s="14"/>
      <c r="J12" s="14"/>
      <c r="K12" s="14"/>
      <c r="L12" s="14"/>
      <c r="M12" s="14"/>
      <c r="N12" s="14">
        <v>2732</v>
      </c>
      <c r="O12" s="39">
        <f t="shared" si="0"/>
        <v>2732</v>
      </c>
      <c r="P12" s="14">
        <v>1460</v>
      </c>
      <c r="Q12" s="14">
        <v>436</v>
      </c>
      <c r="R12" s="14">
        <v>598</v>
      </c>
      <c r="S12" s="14">
        <v>6</v>
      </c>
      <c r="T12" s="14">
        <f t="shared" si="6"/>
        <v>2500</v>
      </c>
      <c r="U12" s="14">
        <v>12</v>
      </c>
      <c r="V12" s="14">
        <f t="shared" si="1"/>
        <v>2512</v>
      </c>
      <c r="W12" s="14">
        <v>220</v>
      </c>
      <c r="X12" s="14">
        <f t="shared" si="2"/>
        <v>2732</v>
      </c>
      <c r="Y12" s="40">
        <f t="shared" si="3"/>
        <v>91.50805270863836</v>
      </c>
      <c r="Z12" s="40">
        <f t="shared" si="4"/>
        <v>91.94729136163983</v>
      </c>
      <c r="AA12" s="41">
        <f t="shared" si="5"/>
        <v>84.89282068730861</v>
      </c>
    </row>
    <row r="13" spans="1:27" ht="22.5" customHeight="1">
      <c r="A13" s="13">
        <v>39</v>
      </c>
      <c r="B13" s="4" t="s">
        <v>102</v>
      </c>
      <c r="C13" s="14">
        <v>5469</v>
      </c>
      <c r="D13" s="37">
        <v>2712</v>
      </c>
      <c r="E13" s="38" t="s">
        <v>8</v>
      </c>
      <c r="F13" s="14">
        <v>2025</v>
      </c>
      <c r="G13" s="14"/>
      <c r="H13" s="14"/>
      <c r="I13" s="14"/>
      <c r="J13" s="14"/>
      <c r="K13" s="14"/>
      <c r="L13" s="14"/>
      <c r="M13" s="14">
        <v>778</v>
      </c>
      <c r="N13" s="14">
        <v>120</v>
      </c>
      <c r="O13" s="39">
        <f t="shared" si="0"/>
        <v>898</v>
      </c>
      <c r="P13" s="14">
        <v>400</v>
      </c>
      <c r="Q13" s="14">
        <v>109</v>
      </c>
      <c r="R13" s="14">
        <v>51</v>
      </c>
      <c r="S13" s="14">
        <v>7</v>
      </c>
      <c r="T13" s="14">
        <f t="shared" si="6"/>
        <v>567</v>
      </c>
      <c r="U13" s="14">
        <v>2</v>
      </c>
      <c r="V13" s="14">
        <f t="shared" si="1"/>
        <v>569</v>
      </c>
      <c r="W13" s="14">
        <v>170</v>
      </c>
      <c r="X13" s="14">
        <f t="shared" si="2"/>
        <v>739</v>
      </c>
      <c r="Y13" s="40">
        <f t="shared" si="3"/>
        <v>76.72530446549392</v>
      </c>
      <c r="Z13" s="40">
        <f t="shared" si="4"/>
        <v>76.99594046008119</v>
      </c>
      <c r="AA13" s="41">
        <f t="shared" si="5"/>
        <v>74.66814159292035</v>
      </c>
    </row>
    <row r="14" spans="1:27" ht="22.5" customHeight="1">
      <c r="A14" s="13">
        <v>31</v>
      </c>
      <c r="B14" s="4" t="s">
        <v>106</v>
      </c>
      <c r="C14" s="14">
        <v>7334</v>
      </c>
      <c r="D14" s="37">
        <v>3025</v>
      </c>
      <c r="E14" s="38" t="s">
        <v>9</v>
      </c>
      <c r="F14" s="14">
        <v>2449</v>
      </c>
      <c r="G14" s="14"/>
      <c r="H14" s="14"/>
      <c r="I14" s="14"/>
      <c r="J14" s="14">
        <v>347</v>
      </c>
      <c r="K14" s="14"/>
      <c r="L14" s="14"/>
      <c r="M14" s="14">
        <v>401</v>
      </c>
      <c r="N14" s="14">
        <v>146</v>
      </c>
      <c r="O14" s="39">
        <f aca="true" t="shared" si="7" ref="O14:O35">SUM(G14:N14)</f>
        <v>894</v>
      </c>
      <c r="P14" s="14">
        <v>493</v>
      </c>
      <c r="Q14" s="14">
        <v>141</v>
      </c>
      <c r="R14" s="14">
        <v>64</v>
      </c>
      <c r="S14" s="14">
        <v>1</v>
      </c>
      <c r="T14" s="14">
        <f t="shared" si="6"/>
        <v>699</v>
      </c>
      <c r="U14" s="14">
        <v>36</v>
      </c>
      <c r="V14" s="14">
        <f t="shared" si="1"/>
        <v>735</v>
      </c>
      <c r="W14" s="14">
        <v>159</v>
      </c>
      <c r="X14" s="14">
        <f t="shared" si="2"/>
        <v>894</v>
      </c>
      <c r="Y14" s="40">
        <f t="shared" si="3"/>
        <v>78.18791946308725</v>
      </c>
      <c r="Z14" s="40">
        <f t="shared" si="4"/>
        <v>82.21476510067114</v>
      </c>
      <c r="AA14" s="41">
        <f t="shared" si="5"/>
        <v>80.9586776859504</v>
      </c>
    </row>
    <row r="15" spans="1:27" ht="22.5" customHeight="1">
      <c r="A15" s="13">
        <v>30</v>
      </c>
      <c r="B15" s="4" t="s">
        <v>112</v>
      </c>
      <c r="C15" s="14">
        <v>9018</v>
      </c>
      <c r="D15" s="37">
        <v>4455</v>
      </c>
      <c r="E15" s="38" t="s">
        <v>260</v>
      </c>
      <c r="F15" s="14">
        <v>3304</v>
      </c>
      <c r="G15" s="14"/>
      <c r="H15" s="14"/>
      <c r="I15" s="14">
        <v>150</v>
      </c>
      <c r="J15" s="14">
        <v>104</v>
      </c>
      <c r="K15" s="14"/>
      <c r="L15" s="14"/>
      <c r="M15" s="14"/>
      <c r="N15" s="14">
        <v>1241</v>
      </c>
      <c r="O15" s="39">
        <f t="shared" si="7"/>
        <v>1495</v>
      </c>
      <c r="P15" s="14">
        <v>546</v>
      </c>
      <c r="Q15" s="14">
        <v>207</v>
      </c>
      <c r="R15" s="14">
        <v>447</v>
      </c>
      <c r="S15" s="14">
        <v>0</v>
      </c>
      <c r="T15" s="14">
        <f t="shared" si="6"/>
        <v>1200</v>
      </c>
      <c r="U15" s="14">
        <v>5</v>
      </c>
      <c r="V15" s="14">
        <f t="shared" si="1"/>
        <v>1205</v>
      </c>
      <c r="W15" s="14">
        <v>1</v>
      </c>
      <c r="X15" s="14">
        <f t="shared" si="2"/>
        <v>1206</v>
      </c>
      <c r="Y15" s="40">
        <f t="shared" si="3"/>
        <v>99.50248756218906</v>
      </c>
      <c r="Z15" s="40">
        <f t="shared" si="4"/>
        <v>99.91708126036484</v>
      </c>
      <c r="AA15" s="41">
        <f t="shared" si="5"/>
        <v>74.1638608305275</v>
      </c>
    </row>
    <row r="16" spans="1:27" ht="22.5" customHeight="1">
      <c r="A16" s="13">
        <v>38</v>
      </c>
      <c r="B16" s="17" t="s">
        <v>118</v>
      </c>
      <c r="C16" s="14">
        <v>28488</v>
      </c>
      <c r="D16" s="37">
        <v>8932</v>
      </c>
      <c r="E16" s="38" t="s">
        <v>4</v>
      </c>
      <c r="F16" s="14">
        <v>7833</v>
      </c>
      <c r="G16" s="14"/>
      <c r="H16" s="14"/>
      <c r="I16" s="14">
        <v>968</v>
      </c>
      <c r="J16" s="14"/>
      <c r="K16" s="14"/>
      <c r="L16" s="14"/>
      <c r="M16" s="14"/>
      <c r="N16" s="14">
        <v>2001</v>
      </c>
      <c r="O16" s="39">
        <f t="shared" si="7"/>
        <v>2969</v>
      </c>
      <c r="P16" s="14">
        <v>2068</v>
      </c>
      <c r="Q16" s="14">
        <v>218</v>
      </c>
      <c r="R16" s="14">
        <v>35</v>
      </c>
      <c r="S16" s="14">
        <v>263</v>
      </c>
      <c r="T16" s="14">
        <f t="shared" si="6"/>
        <v>2584</v>
      </c>
      <c r="U16" s="14">
        <v>8</v>
      </c>
      <c r="V16" s="14">
        <f t="shared" si="1"/>
        <v>2592</v>
      </c>
      <c r="W16" s="14">
        <v>267</v>
      </c>
      <c r="X16" s="14">
        <f t="shared" si="2"/>
        <v>2859</v>
      </c>
      <c r="Y16" s="40">
        <f t="shared" si="3"/>
        <v>90.38125218607905</v>
      </c>
      <c r="Z16" s="40">
        <f t="shared" si="4"/>
        <v>90.6610703043022</v>
      </c>
      <c r="AA16" s="41">
        <f t="shared" si="5"/>
        <v>87.6959247648903</v>
      </c>
    </row>
    <row r="17" spans="1:27" ht="22.5" customHeight="1">
      <c r="A17" s="13">
        <v>36</v>
      </c>
      <c r="B17" s="17" t="s">
        <v>124</v>
      </c>
      <c r="C17" s="14">
        <v>19416</v>
      </c>
      <c r="D17" s="37">
        <v>9497</v>
      </c>
      <c r="E17" s="38" t="s">
        <v>10</v>
      </c>
      <c r="F17" s="14">
        <v>8200</v>
      </c>
      <c r="G17" s="14"/>
      <c r="H17" s="14"/>
      <c r="I17" s="14"/>
      <c r="J17" s="14"/>
      <c r="K17" s="14">
        <v>1294</v>
      </c>
      <c r="L17" s="14">
        <v>1748</v>
      </c>
      <c r="M17" s="14"/>
      <c r="N17" s="14"/>
      <c r="O17" s="39">
        <f t="shared" si="7"/>
        <v>3042</v>
      </c>
      <c r="P17" s="14">
        <v>1543</v>
      </c>
      <c r="Q17" s="14">
        <v>285</v>
      </c>
      <c r="R17" s="14">
        <v>237</v>
      </c>
      <c r="S17" s="14">
        <v>261</v>
      </c>
      <c r="T17" s="14">
        <f t="shared" si="6"/>
        <v>2326</v>
      </c>
      <c r="U17" s="14">
        <v>233</v>
      </c>
      <c r="V17" s="14">
        <f t="shared" si="1"/>
        <v>2559</v>
      </c>
      <c r="W17" s="14">
        <v>434</v>
      </c>
      <c r="X17" s="14">
        <f t="shared" si="2"/>
        <v>2993</v>
      </c>
      <c r="Y17" s="40">
        <f t="shared" si="3"/>
        <v>77.71466755763447</v>
      </c>
      <c r="Z17" s="40">
        <f t="shared" si="4"/>
        <v>85.49949883060475</v>
      </c>
      <c r="AA17" s="41">
        <f t="shared" si="5"/>
        <v>86.34305570180057</v>
      </c>
    </row>
    <row r="18" spans="1:27" ht="22.5" customHeight="1">
      <c r="A18" s="13">
        <v>10</v>
      </c>
      <c r="B18" s="4" t="s">
        <v>128</v>
      </c>
      <c r="C18" s="14">
        <v>34935</v>
      </c>
      <c r="D18" s="37">
        <v>17200</v>
      </c>
      <c r="E18" s="38" t="s">
        <v>11</v>
      </c>
      <c r="F18" s="14">
        <v>10422</v>
      </c>
      <c r="G18" s="14"/>
      <c r="H18" s="14"/>
      <c r="I18" s="14"/>
      <c r="J18" s="14"/>
      <c r="K18" s="14">
        <v>25</v>
      </c>
      <c r="L18" s="14"/>
      <c r="M18" s="14"/>
      <c r="N18" s="14">
        <v>3779</v>
      </c>
      <c r="O18" s="39">
        <f t="shared" si="7"/>
        <v>3804</v>
      </c>
      <c r="P18" s="14">
        <v>2292</v>
      </c>
      <c r="Q18" s="14">
        <v>897</v>
      </c>
      <c r="R18" s="14">
        <v>0</v>
      </c>
      <c r="S18" s="14">
        <v>13</v>
      </c>
      <c r="T18" s="14">
        <f t="shared" si="6"/>
        <v>3202</v>
      </c>
      <c r="U18" s="14">
        <v>70</v>
      </c>
      <c r="V18" s="14">
        <f t="shared" si="1"/>
        <v>3272</v>
      </c>
      <c r="W18" s="14">
        <v>532</v>
      </c>
      <c r="X18" s="14">
        <f t="shared" si="2"/>
        <v>3804</v>
      </c>
      <c r="Y18" s="40">
        <f t="shared" si="3"/>
        <v>84.1745531019979</v>
      </c>
      <c r="Z18" s="40">
        <f t="shared" si="4"/>
        <v>86.01472134595163</v>
      </c>
      <c r="AA18" s="41">
        <f t="shared" si="5"/>
        <v>60.59302325581395</v>
      </c>
    </row>
    <row r="19" spans="1:27" ht="22.5" customHeight="1">
      <c r="A19" s="13">
        <v>41</v>
      </c>
      <c r="B19" s="4" t="s">
        <v>133</v>
      </c>
      <c r="C19" s="14">
        <v>6326</v>
      </c>
      <c r="D19" s="37">
        <v>1548</v>
      </c>
      <c r="E19" s="38" t="s">
        <v>256</v>
      </c>
      <c r="F19" s="14">
        <v>1077</v>
      </c>
      <c r="G19" s="14"/>
      <c r="H19" s="14"/>
      <c r="I19" s="14"/>
      <c r="J19" s="14"/>
      <c r="K19" s="14"/>
      <c r="L19" s="14"/>
      <c r="M19" s="14"/>
      <c r="N19" s="14">
        <v>437</v>
      </c>
      <c r="O19" s="39">
        <f t="shared" si="7"/>
        <v>437</v>
      </c>
      <c r="P19" s="14">
        <v>279</v>
      </c>
      <c r="Q19" s="14">
        <v>74</v>
      </c>
      <c r="R19" s="14">
        <v>0</v>
      </c>
      <c r="S19" s="14">
        <v>0</v>
      </c>
      <c r="T19" s="14">
        <f t="shared" si="6"/>
        <v>353</v>
      </c>
      <c r="U19" s="14">
        <v>9</v>
      </c>
      <c r="V19" s="14">
        <f t="shared" si="1"/>
        <v>362</v>
      </c>
      <c r="W19" s="14">
        <v>31</v>
      </c>
      <c r="X19" s="14">
        <f t="shared" si="2"/>
        <v>393</v>
      </c>
      <c r="Y19" s="40">
        <f t="shared" si="3"/>
        <v>89.82188295165395</v>
      </c>
      <c r="Z19" s="40">
        <f t="shared" si="4"/>
        <v>92.1119592875318</v>
      </c>
      <c r="AA19" s="41">
        <f t="shared" si="5"/>
        <v>69.57364341085271</v>
      </c>
    </row>
    <row r="20" spans="1:27" ht="22.5" customHeight="1">
      <c r="A20" s="13">
        <v>44</v>
      </c>
      <c r="B20" s="4" t="s">
        <v>139</v>
      </c>
      <c r="C20" s="14">
        <v>4522</v>
      </c>
      <c r="D20" s="37">
        <v>2399</v>
      </c>
      <c r="E20" s="38" t="s">
        <v>12</v>
      </c>
      <c r="F20" s="14">
        <v>1233</v>
      </c>
      <c r="G20" s="14"/>
      <c r="H20" s="14"/>
      <c r="I20" s="14"/>
      <c r="J20" s="14"/>
      <c r="K20" s="14"/>
      <c r="L20" s="14">
        <v>450</v>
      </c>
      <c r="M20" s="14"/>
      <c r="N20" s="14"/>
      <c r="O20" s="39">
        <f t="shared" si="7"/>
        <v>450</v>
      </c>
      <c r="P20" s="14">
        <v>321</v>
      </c>
      <c r="Q20" s="14">
        <v>34</v>
      </c>
      <c r="R20" s="14">
        <v>2</v>
      </c>
      <c r="S20" s="14">
        <v>43</v>
      </c>
      <c r="T20" s="14">
        <f t="shared" si="6"/>
        <v>400</v>
      </c>
      <c r="U20" s="14">
        <v>4</v>
      </c>
      <c r="V20" s="14">
        <f t="shared" si="1"/>
        <v>404</v>
      </c>
      <c r="W20" s="14">
        <v>46</v>
      </c>
      <c r="X20" s="14">
        <f t="shared" si="2"/>
        <v>450</v>
      </c>
      <c r="Y20" s="40">
        <f t="shared" si="3"/>
        <v>88.88888888888889</v>
      </c>
      <c r="Z20" s="40">
        <f t="shared" si="4"/>
        <v>89.77777777777777</v>
      </c>
      <c r="AA20" s="41">
        <f t="shared" si="5"/>
        <v>51.39641517298874</v>
      </c>
    </row>
    <row r="21" spans="1:27" ht="22.5" customHeight="1">
      <c r="A21" s="13">
        <v>45</v>
      </c>
      <c r="B21" s="4" t="s">
        <v>144</v>
      </c>
      <c r="C21" s="14">
        <v>4999</v>
      </c>
      <c r="D21" s="37">
        <v>1995</v>
      </c>
      <c r="E21" s="38" t="s">
        <v>13</v>
      </c>
      <c r="F21" s="14">
        <v>1301</v>
      </c>
      <c r="G21" s="14"/>
      <c r="H21" s="14"/>
      <c r="I21" s="14"/>
      <c r="J21" s="14">
        <v>126</v>
      </c>
      <c r="K21" s="14"/>
      <c r="L21" s="14"/>
      <c r="M21" s="14"/>
      <c r="N21" s="14">
        <v>411</v>
      </c>
      <c r="O21" s="39">
        <f t="shared" si="7"/>
        <v>537</v>
      </c>
      <c r="P21" s="14">
        <v>270</v>
      </c>
      <c r="Q21" s="14">
        <v>98</v>
      </c>
      <c r="R21" s="14">
        <v>0</v>
      </c>
      <c r="S21" s="14">
        <v>0</v>
      </c>
      <c r="T21" s="14">
        <f t="shared" si="6"/>
        <v>368</v>
      </c>
      <c r="U21" s="14">
        <v>2</v>
      </c>
      <c r="V21" s="14">
        <f t="shared" si="1"/>
        <v>370</v>
      </c>
      <c r="W21" s="14">
        <v>105</v>
      </c>
      <c r="X21" s="14">
        <f t="shared" si="2"/>
        <v>475</v>
      </c>
      <c r="Y21" s="40">
        <f t="shared" si="3"/>
        <v>77.47368421052632</v>
      </c>
      <c r="Z21" s="40">
        <f t="shared" si="4"/>
        <v>77.89473684210526</v>
      </c>
      <c r="AA21" s="41">
        <f t="shared" si="5"/>
        <v>65.21303258145363</v>
      </c>
    </row>
    <row r="22" spans="1:27" ht="22.5" customHeight="1">
      <c r="A22" s="13" t="s">
        <v>261</v>
      </c>
      <c r="B22" s="4" t="s">
        <v>152</v>
      </c>
      <c r="C22" s="14">
        <v>82491</v>
      </c>
      <c r="D22" s="37">
        <v>30832</v>
      </c>
      <c r="E22" s="38" t="s">
        <v>11</v>
      </c>
      <c r="F22" s="14">
        <v>27575</v>
      </c>
      <c r="G22" s="14"/>
      <c r="H22" s="14"/>
      <c r="I22" s="14">
        <v>1882</v>
      </c>
      <c r="J22" s="14"/>
      <c r="K22" s="14"/>
      <c r="L22" s="14"/>
      <c r="M22" s="14"/>
      <c r="N22" s="14">
        <v>8406</v>
      </c>
      <c r="O22" s="39">
        <f t="shared" si="7"/>
        <v>10288</v>
      </c>
      <c r="P22" s="14">
        <v>6835</v>
      </c>
      <c r="Q22" s="14">
        <v>425</v>
      </c>
      <c r="R22" s="14">
        <v>166</v>
      </c>
      <c r="S22" s="14">
        <v>1067</v>
      </c>
      <c r="T22" s="14">
        <f t="shared" si="6"/>
        <v>8493</v>
      </c>
      <c r="U22" s="14">
        <v>234</v>
      </c>
      <c r="V22" s="14">
        <f t="shared" si="1"/>
        <v>8727</v>
      </c>
      <c r="W22" s="14">
        <v>1338</v>
      </c>
      <c r="X22" s="14">
        <f t="shared" si="2"/>
        <v>10065</v>
      </c>
      <c r="Y22" s="40">
        <f t="shared" si="3"/>
        <v>84.38152011922504</v>
      </c>
      <c r="Z22" s="40">
        <f t="shared" si="4"/>
        <v>86.7064083457526</v>
      </c>
      <c r="AA22" s="41">
        <f t="shared" si="5"/>
        <v>89.43629994810587</v>
      </c>
    </row>
    <row r="23" spans="1:27" ht="22.5" customHeight="1">
      <c r="A23" s="13">
        <v>22</v>
      </c>
      <c r="B23" s="4" t="s">
        <v>160</v>
      </c>
      <c r="C23" s="14">
        <v>28173</v>
      </c>
      <c r="D23" s="37">
        <v>10133</v>
      </c>
      <c r="E23" s="38" t="s">
        <v>11</v>
      </c>
      <c r="F23" s="14">
        <v>8819</v>
      </c>
      <c r="G23" s="14"/>
      <c r="H23" s="14"/>
      <c r="I23" s="14"/>
      <c r="J23" s="14"/>
      <c r="K23" s="14">
        <v>3219</v>
      </c>
      <c r="L23" s="14"/>
      <c r="M23" s="14"/>
      <c r="N23" s="14"/>
      <c r="O23" s="39">
        <f t="shared" si="7"/>
        <v>3219</v>
      </c>
      <c r="P23" s="14">
        <v>1993</v>
      </c>
      <c r="Q23" s="14">
        <v>584</v>
      </c>
      <c r="R23" s="14">
        <v>52</v>
      </c>
      <c r="S23" s="14">
        <v>10</v>
      </c>
      <c r="T23" s="14">
        <f t="shared" si="6"/>
        <v>2639</v>
      </c>
      <c r="U23" s="14">
        <v>98</v>
      </c>
      <c r="V23" s="14">
        <f t="shared" si="1"/>
        <v>2737</v>
      </c>
      <c r="W23" s="14">
        <v>482</v>
      </c>
      <c r="X23" s="14">
        <f t="shared" si="2"/>
        <v>3219</v>
      </c>
      <c r="Y23" s="40">
        <f t="shared" si="3"/>
        <v>81.98198198198197</v>
      </c>
      <c r="Z23" s="40">
        <f t="shared" si="4"/>
        <v>85.02640571606089</v>
      </c>
      <c r="AA23" s="41">
        <f t="shared" si="5"/>
        <v>87.03246817329517</v>
      </c>
    </row>
    <row r="24" spans="1:27" ht="22.5" customHeight="1">
      <c r="A24" s="13">
        <v>40</v>
      </c>
      <c r="B24" s="4" t="s">
        <v>165</v>
      </c>
      <c r="C24" s="14">
        <v>31637</v>
      </c>
      <c r="D24" s="37">
        <v>13097</v>
      </c>
      <c r="E24" s="38" t="s">
        <v>14</v>
      </c>
      <c r="F24" s="14">
        <v>11126</v>
      </c>
      <c r="G24" s="14"/>
      <c r="H24" s="14"/>
      <c r="I24" s="14"/>
      <c r="J24" s="14"/>
      <c r="K24" s="14"/>
      <c r="L24" s="14"/>
      <c r="M24" s="14"/>
      <c r="N24" s="14">
        <v>4063</v>
      </c>
      <c r="O24" s="39">
        <f t="shared" si="7"/>
        <v>4063</v>
      </c>
      <c r="P24" s="14">
        <v>2258</v>
      </c>
      <c r="Q24" s="14">
        <v>951</v>
      </c>
      <c r="R24" s="14">
        <v>28</v>
      </c>
      <c r="S24" s="14">
        <v>3</v>
      </c>
      <c r="T24" s="14">
        <f t="shared" si="6"/>
        <v>3240</v>
      </c>
      <c r="U24" s="14">
        <v>316</v>
      </c>
      <c r="V24" s="14">
        <f t="shared" si="1"/>
        <v>3556</v>
      </c>
      <c r="W24" s="14">
        <v>505</v>
      </c>
      <c r="X24" s="14">
        <f t="shared" si="2"/>
        <v>4061</v>
      </c>
      <c r="Y24" s="40">
        <f t="shared" si="3"/>
        <v>79.78330460477714</v>
      </c>
      <c r="Z24" s="40">
        <f t="shared" si="4"/>
        <v>87.56463925141591</v>
      </c>
      <c r="AA24" s="41">
        <f t="shared" si="5"/>
        <v>84.95075208062916</v>
      </c>
    </row>
    <row r="25" spans="1:27" ht="22.5" customHeight="1">
      <c r="A25" s="13">
        <v>15</v>
      </c>
      <c r="B25" s="4" t="s">
        <v>172</v>
      </c>
      <c r="C25" s="14">
        <v>23256</v>
      </c>
      <c r="D25" s="37">
        <v>8173</v>
      </c>
      <c r="E25" s="38" t="s">
        <v>256</v>
      </c>
      <c r="F25" s="14">
        <v>7079</v>
      </c>
      <c r="G25" s="14"/>
      <c r="H25" s="14"/>
      <c r="I25" s="14"/>
      <c r="J25" s="14"/>
      <c r="K25" s="14">
        <v>367</v>
      </c>
      <c r="L25" s="14">
        <v>675</v>
      </c>
      <c r="M25" s="14"/>
      <c r="N25" s="14">
        <v>1728</v>
      </c>
      <c r="O25" s="39">
        <f t="shared" si="7"/>
        <v>2770</v>
      </c>
      <c r="P25" s="14">
        <v>1557</v>
      </c>
      <c r="Q25" s="14">
        <v>449</v>
      </c>
      <c r="R25" s="14">
        <v>399</v>
      </c>
      <c r="S25" s="14">
        <v>0</v>
      </c>
      <c r="T25" s="14">
        <f t="shared" si="6"/>
        <v>2405</v>
      </c>
      <c r="U25" s="14">
        <v>179</v>
      </c>
      <c r="V25" s="14">
        <f t="shared" si="1"/>
        <v>2584</v>
      </c>
      <c r="W25" s="14">
        <v>0</v>
      </c>
      <c r="X25" s="14">
        <f t="shared" si="2"/>
        <v>2584</v>
      </c>
      <c r="Y25" s="40">
        <f t="shared" si="3"/>
        <v>93.07275541795666</v>
      </c>
      <c r="Z25" s="40">
        <f t="shared" si="4"/>
        <v>100</v>
      </c>
      <c r="AA25" s="41">
        <f t="shared" si="5"/>
        <v>86.6144622537624</v>
      </c>
    </row>
    <row r="26" spans="1:27" ht="22.5" customHeight="1">
      <c r="A26" s="13">
        <v>26</v>
      </c>
      <c r="B26" s="4" t="s">
        <v>177</v>
      </c>
      <c r="C26" s="14">
        <v>17177</v>
      </c>
      <c r="D26" s="37">
        <v>7708</v>
      </c>
      <c r="E26" s="38" t="s">
        <v>15</v>
      </c>
      <c r="F26" s="14">
        <v>6395</v>
      </c>
      <c r="G26" s="14"/>
      <c r="H26" s="14"/>
      <c r="I26" s="14"/>
      <c r="J26" s="14"/>
      <c r="K26" s="14"/>
      <c r="L26" s="14">
        <v>67</v>
      </c>
      <c r="M26" s="14"/>
      <c r="N26" s="14">
        <v>2324</v>
      </c>
      <c r="O26" s="39">
        <f t="shared" si="7"/>
        <v>2391</v>
      </c>
      <c r="P26" s="14">
        <v>1213</v>
      </c>
      <c r="Q26" s="14">
        <v>99</v>
      </c>
      <c r="R26" s="14">
        <v>57</v>
      </c>
      <c r="S26" s="14">
        <v>469</v>
      </c>
      <c r="T26" s="14">
        <f t="shared" si="6"/>
        <v>1838</v>
      </c>
      <c r="U26" s="14">
        <v>6</v>
      </c>
      <c r="V26" s="14">
        <f t="shared" si="1"/>
        <v>1844</v>
      </c>
      <c r="W26" s="14">
        <v>490</v>
      </c>
      <c r="X26" s="14">
        <f t="shared" si="2"/>
        <v>2334</v>
      </c>
      <c r="Y26" s="40">
        <f t="shared" si="3"/>
        <v>78.74892887746358</v>
      </c>
      <c r="Z26" s="40">
        <f t="shared" si="4"/>
        <v>79.00599828620393</v>
      </c>
      <c r="AA26" s="41">
        <f t="shared" si="5"/>
        <v>82.96574987026466</v>
      </c>
    </row>
    <row r="27" spans="1:27" ht="22.5" customHeight="1">
      <c r="A27" s="13">
        <v>43</v>
      </c>
      <c r="B27" s="4" t="s">
        <v>183</v>
      </c>
      <c r="C27" s="14">
        <v>5341</v>
      </c>
      <c r="D27" s="37">
        <v>2404</v>
      </c>
      <c r="E27" s="38" t="s">
        <v>16</v>
      </c>
      <c r="F27" s="14">
        <v>1849</v>
      </c>
      <c r="G27" s="14"/>
      <c r="H27" s="14"/>
      <c r="I27" s="14"/>
      <c r="J27" s="14">
        <v>675</v>
      </c>
      <c r="K27" s="14"/>
      <c r="L27" s="14"/>
      <c r="M27" s="14"/>
      <c r="N27" s="14"/>
      <c r="O27" s="39">
        <f t="shared" si="7"/>
        <v>675</v>
      </c>
      <c r="P27" s="14">
        <v>373</v>
      </c>
      <c r="Q27" s="14">
        <v>41</v>
      </c>
      <c r="R27" s="14">
        <v>48</v>
      </c>
      <c r="S27" s="14">
        <v>66</v>
      </c>
      <c r="T27" s="14">
        <f t="shared" si="6"/>
        <v>528</v>
      </c>
      <c r="U27" s="14">
        <v>0</v>
      </c>
      <c r="V27" s="14">
        <f t="shared" si="1"/>
        <v>528</v>
      </c>
      <c r="W27" s="14">
        <v>147</v>
      </c>
      <c r="X27" s="14">
        <f t="shared" si="2"/>
        <v>675</v>
      </c>
      <c r="Y27" s="40">
        <f t="shared" si="3"/>
        <v>78.22222222222223</v>
      </c>
      <c r="Z27" s="40">
        <f t="shared" si="4"/>
        <v>78.22222222222223</v>
      </c>
      <c r="AA27" s="41">
        <f t="shared" si="5"/>
        <v>76.9134775374376</v>
      </c>
    </row>
    <row r="28" spans="1:27" ht="22.5" customHeight="1">
      <c r="A28" s="13">
        <v>23</v>
      </c>
      <c r="B28" s="4" t="s">
        <v>189</v>
      </c>
      <c r="C28" s="14">
        <v>14816</v>
      </c>
      <c r="D28" s="37">
        <v>6166</v>
      </c>
      <c r="E28" s="38" t="s">
        <v>14</v>
      </c>
      <c r="F28" s="14">
        <v>5329</v>
      </c>
      <c r="G28" s="14"/>
      <c r="H28" s="14"/>
      <c r="I28" s="14">
        <v>918</v>
      </c>
      <c r="J28" s="14"/>
      <c r="K28" s="14">
        <v>754</v>
      </c>
      <c r="L28" s="14"/>
      <c r="M28" s="14">
        <v>504</v>
      </c>
      <c r="N28" s="14"/>
      <c r="O28" s="39">
        <f t="shared" si="7"/>
        <v>2176</v>
      </c>
      <c r="P28" s="14">
        <v>1106</v>
      </c>
      <c r="Q28" s="14">
        <v>274</v>
      </c>
      <c r="R28" s="14">
        <v>167</v>
      </c>
      <c r="S28" s="14">
        <v>0</v>
      </c>
      <c r="T28" s="14">
        <f t="shared" si="6"/>
        <v>1547</v>
      </c>
      <c r="U28" s="14">
        <v>77</v>
      </c>
      <c r="V28" s="14">
        <f t="shared" si="1"/>
        <v>1624</v>
      </c>
      <c r="W28" s="14">
        <v>321</v>
      </c>
      <c r="X28" s="14">
        <f t="shared" si="2"/>
        <v>1945</v>
      </c>
      <c r="Y28" s="40">
        <f t="shared" si="3"/>
        <v>79.53727506426735</v>
      </c>
      <c r="Z28" s="40">
        <f t="shared" si="4"/>
        <v>83.4961439588689</v>
      </c>
      <c r="AA28" s="41">
        <f t="shared" si="5"/>
        <v>86.42555951994811</v>
      </c>
    </row>
    <row r="29" spans="1:27" ht="22.5" customHeight="1">
      <c r="A29" s="13">
        <v>37</v>
      </c>
      <c r="B29" s="4" t="s">
        <v>195</v>
      </c>
      <c r="C29" s="14">
        <v>7526</v>
      </c>
      <c r="D29" s="37">
        <v>3230</v>
      </c>
      <c r="E29" s="38" t="s">
        <v>6</v>
      </c>
      <c r="F29" s="14">
        <v>2704</v>
      </c>
      <c r="G29" s="14"/>
      <c r="H29" s="14"/>
      <c r="I29" s="14">
        <v>416</v>
      </c>
      <c r="J29" s="14"/>
      <c r="K29" s="14"/>
      <c r="L29" s="14"/>
      <c r="M29" s="14">
        <v>613</v>
      </c>
      <c r="N29" s="14"/>
      <c r="O29" s="39">
        <f t="shared" si="7"/>
        <v>1029</v>
      </c>
      <c r="P29" s="14">
        <v>540</v>
      </c>
      <c r="Q29" s="14">
        <v>99</v>
      </c>
      <c r="R29" s="14">
        <v>37</v>
      </c>
      <c r="S29" s="14">
        <v>95</v>
      </c>
      <c r="T29" s="14">
        <f t="shared" si="6"/>
        <v>771</v>
      </c>
      <c r="U29" s="14">
        <v>0</v>
      </c>
      <c r="V29" s="14">
        <f t="shared" si="1"/>
        <v>771</v>
      </c>
      <c r="W29" s="14">
        <v>216</v>
      </c>
      <c r="X29" s="14">
        <f t="shared" si="2"/>
        <v>987</v>
      </c>
      <c r="Y29" s="40">
        <f t="shared" si="3"/>
        <v>78.11550151975683</v>
      </c>
      <c r="Z29" s="40">
        <f t="shared" si="4"/>
        <v>78.11550151975683</v>
      </c>
      <c r="AA29" s="41">
        <f t="shared" si="5"/>
        <v>83.71517027863777</v>
      </c>
    </row>
    <row r="30" spans="1:27" ht="22.5" customHeight="1">
      <c r="A30" s="13" t="s">
        <v>262</v>
      </c>
      <c r="B30" s="4" t="s">
        <v>2</v>
      </c>
      <c r="C30" s="14">
        <v>143704</v>
      </c>
      <c r="D30" s="37">
        <v>61982</v>
      </c>
      <c r="E30" s="38" t="s">
        <v>11</v>
      </c>
      <c r="F30" s="14">
        <v>51386</v>
      </c>
      <c r="G30" s="14"/>
      <c r="H30" s="14"/>
      <c r="I30" s="14">
        <v>166</v>
      </c>
      <c r="J30" s="14">
        <v>604</v>
      </c>
      <c r="K30" s="14">
        <v>1424</v>
      </c>
      <c r="L30" s="14"/>
      <c r="M30" s="14">
        <v>471</v>
      </c>
      <c r="N30" s="14">
        <v>16356</v>
      </c>
      <c r="O30" s="39">
        <f t="shared" si="7"/>
        <v>19021</v>
      </c>
      <c r="P30" s="14">
        <v>11517</v>
      </c>
      <c r="Q30" s="14">
        <v>2106</v>
      </c>
      <c r="R30" s="14">
        <v>324</v>
      </c>
      <c r="S30" s="14">
        <v>2474</v>
      </c>
      <c r="T30" s="14">
        <f t="shared" si="6"/>
        <v>16421</v>
      </c>
      <c r="U30" s="14">
        <v>555</v>
      </c>
      <c r="V30" s="14">
        <f t="shared" si="1"/>
        <v>16976</v>
      </c>
      <c r="W30" s="14">
        <v>1780</v>
      </c>
      <c r="X30" s="14">
        <f t="shared" si="2"/>
        <v>18756</v>
      </c>
      <c r="Y30" s="40">
        <f t="shared" si="3"/>
        <v>87.55065045851994</v>
      </c>
      <c r="Z30" s="40">
        <f t="shared" si="4"/>
        <v>90.50970356152698</v>
      </c>
      <c r="AA30" s="41">
        <f t="shared" si="5"/>
        <v>82.90471427188538</v>
      </c>
    </row>
    <row r="31" spans="1:27" ht="22.5" customHeight="1">
      <c r="A31" s="13" t="s">
        <v>263</v>
      </c>
      <c r="B31" s="4" t="s">
        <v>205</v>
      </c>
      <c r="C31" s="14">
        <v>97752</v>
      </c>
      <c r="D31" s="37">
        <v>40929</v>
      </c>
      <c r="E31" s="38" t="s">
        <v>11</v>
      </c>
      <c r="F31" s="14">
        <v>33521</v>
      </c>
      <c r="G31" s="14"/>
      <c r="H31" s="14"/>
      <c r="I31" s="14">
        <v>7686</v>
      </c>
      <c r="J31" s="14"/>
      <c r="K31" s="14"/>
      <c r="L31" s="14">
        <v>316</v>
      </c>
      <c r="M31" s="14"/>
      <c r="N31" s="14">
        <v>4894</v>
      </c>
      <c r="O31" s="39">
        <f t="shared" si="7"/>
        <v>12896</v>
      </c>
      <c r="P31" s="14">
        <v>8263</v>
      </c>
      <c r="Q31" s="14">
        <v>2702</v>
      </c>
      <c r="R31" s="14">
        <v>288</v>
      </c>
      <c r="S31" s="14">
        <v>69</v>
      </c>
      <c r="T31" s="14">
        <f t="shared" si="6"/>
        <v>11322</v>
      </c>
      <c r="U31" s="14">
        <v>475</v>
      </c>
      <c r="V31" s="14">
        <f t="shared" si="1"/>
        <v>11797</v>
      </c>
      <c r="W31" s="14">
        <v>438</v>
      </c>
      <c r="X31" s="14">
        <f t="shared" si="2"/>
        <v>12235</v>
      </c>
      <c r="Y31" s="40">
        <f t="shared" si="3"/>
        <v>92.53780138945648</v>
      </c>
      <c r="Z31" s="40">
        <f t="shared" si="4"/>
        <v>96.42010625255415</v>
      </c>
      <c r="AA31" s="41">
        <f t="shared" si="5"/>
        <v>81.90036404505364</v>
      </c>
    </row>
    <row r="32" spans="1:27" ht="22.5" customHeight="1">
      <c r="A32" s="13">
        <v>19</v>
      </c>
      <c r="B32" s="4" t="s">
        <v>1</v>
      </c>
      <c r="C32" s="14">
        <v>22312</v>
      </c>
      <c r="D32" s="37">
        <v>8475</v>
      </c>
      <c r="E32" s="38" t="s">
        <v>5</v>
      </c>
      <c r="F32" s="14">
        <v>7301</v>
      </c>
      <c r="G32" s="14"/>
      <c r="H32" s="14"/>
      <c r="I32" s="14"/>
      <c r="J32" s="14"/>
      <c r="K32" s="14">
        <v>453</v>
      </c>
      <c r="L32" s="14"/>
      <c r="M32" s="14"/>
      <c r="N32" s="14">
        <v>2252</v>
      </c>
      <c r="O32" s="39">
        <f t="shared" si="7"/>
        <v>2705</v>
      </c>
      <c r="P32" s="14">
        <v>1787</v>
      </c>
      <c r="Q32" s="14">
        <v>364</v>
      </c>
      <c r="R32" s="14">
        <v>0</v>
      </c>
      <c r="S32" s="14">
        <v>174</v>
      </c>
      <c r="T32" s="14">
        <f t="shared" si="6"/>
        <v>2325</v>
      </c>
      <c r="U32" s="14">
        <v>12</v>
      </c>
      <c r="V32" s="14">
        <f t="shared" si="1"/>
        <v>2337</v>
      </c>
      <c r="W32" s="14">
        <v>328</v>
      </c>
      <c r="X32" s="14">
        <f t="shared" si="2"/>
        <v>2665</v>
      </c>
      <c r="Y32" s="40">
        <f t="shared" si="3"/>
        <v>87.2420262664165</v>
      </c>
      <c r="Z32" s="40">
        <f t="shared" si="4"/>
        <v>87.6923076923077</v>
      </c>
      <c r="AA32" s="41">
        <f t="shared" si="5"/>
        <v>86.14749262536873</v>
      </c>
    </row>
    <row r="33" spans="1:27" ht="22.5" customHeight="1">
      <c r="A33" s="13">
        <v>33</v>
      </c>
      <c r="B33" s="4" t="s">
        <v>216</v>
      </c>
      <c r="C33" s="14">
        <v>11357</v>
      </c>
      <c r="D33" s="37">
        <v>6296</v>
      </c>
      <c r="E33" s="38" t="s">
        <v>254</v>
      </c>
      <c r="F33" s="14">
        <v>3545</v>
      </c>
      <c r="G33" s="14"/>
      <c r="H33" s="14"/>
      <c r="I33" s="14"/>
      <c r="J33" s="14"/>
      <c r="K33" s="14"/>
      <c r="L33" s="14">
        <v>1294</v>
      </c>
      <c r="M33" s="14"/>
      <c r="N33" s="14"/>
      <c r="O33" s="39">
        <f t="shared" si="7"/>
        <v>1294</v>
      </c>
      <c r="P33" s="14">
        <v>845</v>
      </c>
      <c r="Q33" s="14">
        <v>208</v>
      </c>
      <c r="R33" s="14">
        <v>48</v>
      </c>
      <c r="S33" s="14">
        <v>1</v>
      </c>
      <c r="T33" s="14">
        <f t="shared" si="6"/>
        <v>1102</v>
      </c>
      <c r="U33" s="14">
        <v>44</v>
      </c>
      <c r="V33" s="14">
        <f t="shared" si="1"/>
        <v>1146</v>
      </c>
      <c r="W33" s="14">
        <v>148</v>
      </c>
      <c r="X33" s="14">
        <f t="shared" si="2"/>
        <v>1294</v>
      </c>
      <c r="Y33" s="40">
        <f t="shared" si="3"/>
        <v>85.16228748068006</v>
      </c>
      <c r="Z33" s="40">
        <f t="shared" si="4"/>
        <v>88.56259659969088</v>
      </c>
      <c r="AA33" s="41">
        <f t="shared" si="5"/>
        <v>56.30559085133417</v>
      </c>
    </row>
    <row r="34" spans="1:27" ht="22.5" customHeight="1">
      <c r="A34" s="13">
        <v>47</v>
      </c>
      <c r="B34" s="4" t="s">
        <v>221</v>
      </c>
      <c r="C34" s="14">
        <v>4933</v>
      </c>
      <c r="D34" s="37">
        <v>2156</v>
      </c>
      <c r="E34" s="38" t="s">
        <v>11</v>
      </c>
      <c r="F34" s="14">
        <v>1663</v>
      </c>
      <c r="G34" s="14"/>
      <c r="H34" s="14"/>
      <c r="I34" s="14"/>
      <c r="J34" s="14"/>
      <c r="K34" s="14"/>
      <c r="L34" s="14"/>
      <c r="M34" s="14"/>
      <c r="N34" s="14">
        <v>608</v>
      </c>
      <c r="O34" s="39">
        <f t="shared" si="7"/>
        <v>608</v>
      </c>
      <c r="P34" s="14">
        <v>369</v>
      </c>
      <c r="Q34" s="14">
        <v>126</v>
      </c>
      <c r="R34" s="14">
        <v>12</v>
      </c>
      <c r="S34" s="14">
        <v>0</v>
      </c>
      <c r="T34" s="14">
        <f t="shared" si="6"/>
        <v>507</v>
      </c>
      <c r="U34" s="14">
        <v>19</v>
      </c>
      <c r="V34" s="14">
        <f t="shared" si="1"/>
        <v>526</v>
      </c>
      <c r="W34" s="14">
        <v>81</v>
      </c>
      <c r="X34" s="14">
        <f t="shared" si="2"/>
        <v>607</v>
      </c>
      <c r="Y34" s="40">
        <f t="shared" si="3"/>
        <v>83.52553542009885</v>
      </c>
      <c r="Z34" s="40">
        <f t="shared" si="4"/>
        <v>86.65568369028006</v>
      </c>
      <c r="AA34" s="41">
        <f t="shared" si="5"/>
        <v>77.13358070500928</v>
      </c>
    </row>
    <row r="35" spans="1:27" ht="22.5" customHeight="1">
      <c r="A35" s="13">
        <v>25</v>
      </c>
      <c r="B35" s="4" t="s">
        <v>226</v>
      </c>
      <c r="C35" s="14">
        <v>6695</v>
      </c>
      <c r="D35" s="37">
        <v>2815</v>
      </c>
      <c r="E35" s="38" t="s">
        <v>254</v>
      </c>
      <c r="F35" s="14">
        <v>2392</v>
      </c>
      <c r="G35" s="14"/>
      <c r="H35" s="14"/>
      <c r="I35" s="14"/>
      <c r="J35" s="14"/>
      <c r="K35" s="14">
        <v>116</v>
      </c>
      <c r="L35" s="14"/>
      <c r="M35" s="14">
        <v>28</v>
      </c>
      <c r="N35" s="14">
        <v>729</v>
      </c>
      <c r="O35" s="39">
        <f t="shared" si="7"/>
        <v>873</v>
      </c>
      <c r="P35" s="14">
        <v>543</v>
      </c>
      <c r="Q35" s="14">
        <v>113</v>
      </c>
      <c r="R35" s="14">
        <v>75</v>
      </c>
      <c r="S35" s="14">
        <v>0</v>
      </c>
      <c r="T35" s="14">
        <f>SUM(P35:S35)</f>
        <v>731</v>
      </c>
      <c r="U35" s="14">
        <v>43</v>
      </c>
      <c r="V35" s="14">
        <f t="shared" si="1"/>
        <v>774</v>
      </c>
      <c r="W35" s="14">
        <v>99</v>
      </c>
      <c r="X35" s="14">
        <f t="shared" si="2"/>
        <v>873</v>
      </c>
      <c r="Y35" s="40">
        <f t="shared" si="3"/>
        <v>83.73424971363116</v>
      </c>
      <c r="Z35" s="40">
        <f t="shared" si="4"/>
        <v>88.65979381443299</v>
      </c>
      <c r="AA35" s="41">
        <f t="shared" si="5"/>
        <v>84.9733570159858</v>
      </c>
    </row>
    <row r="36" spans="1:27" ht="20.25" customHeight="1">
      <c r="A36" s="21"/>
      <c r="B36" s="22" t="s">
        <v>229</v>
      </c>
      <c r="C36" s="23">
        <f>SUM(C6:C35)</f>
        <v>1092034</v>
      </c>
      <c r="D36" s="42">
        <f>SUM(D6:D35)</f>
        <v>427499</v>
      </c>
      <c r="E36" s="43"/>
      <c r="F36" s="23">
        <f aca="true" t="shared" si="8" ref="F36:X36">SUM(F6:F35)</f>
        <v>358922</v>
      </c>
      <c r="G36" s="23">
        <f t="shared" si="8"/>
        <v>10203</v>
      </c>
      <c r="H36" s="23">
        <f t="shared" si="8"/>
        <v>1986</v>
      </c>
      <c r="I36" s="23">
        <f t="shared" si="8"/>
        <v>23045</v>
      </c>
      <c r="J36" s="23">
        <f t="shared" si="8"/>
        <v>1856</v>
      </c>
      <c r="K36" s="23">
        <f t="shared" si="8"/>
        <v>10767</v>
      </c>
      <c r="L36" s="23">
        <f t="shared" si="8"/>
        <v>8243</v>
      </c>
      <c r="M36" s="23">
        <f t="shared" si="8"/>
        <v>2795</v>
      </c>
      <c r="N36" s="23">
        <f t="shared" si="8"/>
        <v>76640</v>
      </c>
      <c r="O36" s="44">
        <f t="shared" si="8"/>
        <v>135535</v>
      </c>
      <c r="P36" s="23">
        <f t="shared" si="8"/>
        <v>82663</v>
      </c>
      <c r="Q36" s="23">
        <f t="shared" si="8"/>
        <v>20477</v>
      </c>
      <c r="R36" s="23">
        <f t="shared" si="8"/>
        <v>5335</v>
      </c>
      <c r="S36" s="23">
        <f t="shared" si="8"/>
        <v>6652</v>
      </c>
      <c r="T36" s="23">
        <f t="shared" si="8"/>
        <v>115127</v>
      </c>
      <c r="U36" s="23">
        <f t="shared" si="8"/>
        <v>3721</v>
      </c>
      <c r="V36" s="23">
        <f t="shared" si="8"/>
        <v>118848</v>
      </c>
      <c r="W36" s="23">
        <f t="shared" si="8"/>
        <v>12148</v>
      </c>
      <c r="X36" s="23">
        <f t="shared" si="8"/>
        <v>130996</v>
      </c>
      <c r="Y36" s="45">
        <f t="shared" si="3"/>
        <v>87.88588964548536</v>
      </c>
      <c r="Z36" s="45">
        <f t="shared" si="4"/>
        <v>90.72643439494335</v>
      </c>
      <c r="AA36" s="46">
        <f t="shared" si="5"/>
        <v>83.9585589673894</v>
      </c>
    </row>
  </sheetData>
  <mergeCells count="29">
    <mergeCell ref="C2:C4"/>
    <mergeCell ref="Y2:Y4"/>
    <mergeCell ref="Z2:Z4"/>
    <mergeCell ref="AA2:AA4"/>
    <mergeCell ref="N4:N5"/>
    <mergeCell ref="K4:K5"/>
    <mergeCell ref="O3:O5"/>
    <mergeCell ref="G4:G5"/>
    <mergeCell ref="J3:L3"/>
    <mergeCell ref="X3:X5"/>
    <mergeCell ref="J4:J5"/>
    <mergeCell ref="H4:H5"/>
    <mergeCell ref="M4:M5"/>
    <mergeCell ref="P2:X2"/>
    <mergeCell ref="W3:W5"/>
    <mergeCell ref="P4:T4"/>
    <mergeCell ref="U4:U5"/>
    <mergeCell ref="P3:V3"/>
    <mergeCell ref="V4:V5"/>
    <mergeCell ref="A2:A5"/>
    <mergeCell ref="B2:B5"/>
    <mergeCell ref="F4:F5"/>
    <mergeCell ref="G2:O2"/>
    <mergeCell ref="D2:F2"/>
    <mergeCell ref="D4:E5"/>
    <mergeCell ref="L4:L5"/>
    <mergeCell ref="D3:F3"/>
    <mergeCell ref="G3:I3"/>
    <mergeCell ref="I4:I5"/>
  </mergeCells>
  <printOptions horizontalCentered="1"/>
  <pageMargins left="0.5905511811023623" right="0.5905511811023623" top="0.3937007874015748" bottom="0.3937007874015748" header="0.3937007874015748" footer="0"/>
  <pageSetup firstPageNumber="38" useFirstPageNumber="1" fitToHeight="1" fitToWidth="1"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zoomScaleSheetLayoutView="100" workbookViewId="0" topLeftCell="A52">
      <pane xSplit="6" topLeftCell="G1" activePane="topRight" state="frozen"/>
      <selection pane="topLeft" activeCell="A34" sqref="A34"/>
      <selection pane="topRight" activeCell="A33" sqref="A33:F35"/>
    </sheetView>
  </sheetViews>
  <sheetFormatPr defaultColWidth="9.00390625" defaultRowHeight="30" customHeight="1"/>
  <cols>
    <col min="1" max="1" width="4.375" style="47" customWidth="1"/>
    <col min="2" max="3" width="3.75390625" style="47" customWidth="1"/>
    <col min="4" max="4" width="14.375" style="47" customWidth="1"/>
    <col min="5" max="6" width="3.75390625" style="47" customWidth="1"/>
    <col min="7" max="18" width="12.50390625" style="47" customWidth="1"/>
    <col min="19" max="20" width="11.875" style="47" customWidth="1"/>
    <col min="21" max="16384" width="9.00390625" style="47" customWidth="1"/>
  </cols>
  <sheetData>
    <row r="1" spans="1:4" ht="15" customHeight="1">
      <c r="A1" s="260" t="s">
        <v>479</v>
      </c>
      <c r="B1" s="260"/>
      <c r="C1" s="260"/>
      <c r="D1" s="260"/>
    </row>
    <row r="2" spans="1:20" ht="15" customHeight="1">
      <c r="A2" s="261"/>
      <c r="B2" s="261"/>
      <c r="C2" s="261"/>
      <c r="D2" s="261"/>
      <c r="R2" s="48" t="s">
        <v>264</v>
      </c>
      <c r="S2" s="48"/>
      <c r="T2" s="49"/>
    </row>
    <row r="3" spans="1:18" ht="15" customHeight="1">
      <c r="A3" s="227" t="s">
        <v>265</v>
      </c>
      <c r="B3" s="228"/>
      <c r="C3" s="228"/>
      <c r="D3" s="228"/>
      <c r="E3" s="228"/>
      <c r="F3" s="229"/>
      <c r="G3" s="254" t="s">
        <v>266</v>
      </c>
      <c r="H3" s="253" t="s">
        <v>267</v>
      </c>
      <c r="I3" s="253" t="s">
        <v>268</v>
      </c>
      <c r="J3" s="253" t="s">
        <v>269</v>
      </c>
      <c r="K3" s="253" t="s">
        <v>270</v>
      </c>
      <c r="L3" s="253" t="s">
        <v>271</v>
      </c>
      <c r="M3" s="253" t="s">
        <v>272</v>
      </c>
      <c r="N3" s="253" t="s">
        <v>273</v>
      </c>
      <c r="O3" s="253" t="s">
        <v>274</v>
      </c>
      <c r="P3" s="253" t="s">
        <v>275</v>
      </c>
      <c r="Q3" s="222" t="s">
        <v>276</v>
      </c>
      <c r="R3" s="183" t="s">
        <v>277</v>
      </c>
    </row>
    <row r="4" spans="1:18" ht="15" customHeight="1">
      <c r="A4" s="230"/>
      <c r="B4" s="231"/>
      <c r="C4" s="231"/>
      <c r="D4" s="231"/>
      <c r="E4" s="231"/>
      <c r="F4" s="232"/>
      <c r="G4" s="255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84"/>
    </row>
    <row r="5" spans="1:18" ht="15" customHeight="1">
      <c r="A5" s="233"/>
      <c r="B5" s="234"/>
      <c r="C5" s="234"/>
      <c r="D5" s="234"/>
      <c r="E5" s="234"/>
      <c r="F5" s="235"/>
      <c r="G5" s="256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85"/>
    </row>
    <row r="6" spans="1:18" ht="28.5" customHeight="1">
      <c r="A6" s="236" t="s">
        <v>279</v>
      </c>
      <c r="B6" s="51"/>
      <c r="C6" s="237" t="s">
        <v>280</v>
      </c>
      <c r="D6" s="237"/>
      <c r="E6" s="237"/>
      <c r="F6" s="52"/>
      <c r="G6" s="53">
        <v>5900939</v>
      </c>
      <c r="H6" s="54">
        <v>1129599</v>
      </c>
      <c r="I6" s="54">
        <v>712533</v>
      </c>
      <c r="J6" s="54">
        <v>746176</v>
      </c>
      <c r="K6" s="54">
        <v>1421668</v>
      </c>
      <c r="L6" s="54">
        <v>989841</v>
      </c>
      <c r="M6" s="54">
        <v>530963</v>
      </c>
      <c r="N6" s="54">
        <v>131091</v>
      </c>
      <c r="O6" s="54">
        <v>164315</v>
      </c>
      <c r="P6" s="54">
        <v>234442</v>
      </c>
      <c r="Q6" s="54">
        <v>639645</v>
      </c>
      <c r="R6" s="111">
        <v>424248</v>
      </c>
    </row>
    <row r="7" spans="1:18" ht="28.5" customHeight="1">
      <c r="A7" s="225"/>
      <c r="B7" s="56"/>
      <c r="C7" s="57" t="s">
        <v>281</v>
      </c>
      <c r="D7" s="201" t="s">
        <v>282</v>
      </c>
      <c r="E7" s="201"/>
      <c r="F7" s="58"/>
      <c r="G7" s="59">
        <v>5400222</v>
      </c>
      <c r="H7" s="60">
        <v>1103975</v>
      </c>
      <c r="I7" s="60">
        <v>678855</v>
      </c>
      <c r="J7" s="60">
        <v>612595</v>
      </c>
      <c r="K7" s="60">
        <v>1342096</v>
      </c>
      <c r="L7" s="60">
        <v>947842</v>
      </c>
      <c r="M7" s="60">
        <v>501041</v>
      </c>
      <c r="N7" s="60">
        <v>118311</v>
      </c>
      <c r="O7" s="60">
        <v>160377</v>
      </c>
      <c r="P7" s="60">
        <v>225625</v>
      </c>
      <c r="Q7" s="60">
        <v>587137</v>
      </c>
      <c r="R7" s="112">
        <v>407102</v>
      </c>
    </row>
    <row r="8" spans="1:18" ht="28.5" customHeight="1">
      <c r="A8" s="225"/>
      <c r="B8" s="56"/>
      <c r="C8" s="57"/>
      <c r="D8" s="201" t="s">
        <v>283</v>
      </c>
      <c r="E8" s="201"/>
      <c r="F8" s="58"/>
      <c r="G8" s="59">
        <v>0</v>
      </c>
      <c r="H8" s="60">
        <v>0</v>
      </c>
      <c r="I8" s="60">
        <v>0</v>
      </c>
      <c r="J8" s="60">
        <v>113932</v>
      </c>
      <c r="K8" s="60">
        <v>0</v>
      </c>
      <c r="L8" s="60">
        <v>830</v>
      </c>
      <c r="M8" s="60">
        <v>0</v>
      </c>
      <c r="N8" s="60">
        <v>2940</v>
      </c>
      <c r="O8" s="60">
        <v>1590</v>
      </c>
      <c r="P8" s="60">
        <v>5680</v>
      </c>
      <c r="Q8" s="60">
        <v>0</v>
      </c>
      <c r="R8" s="101">
        <v>2462</v>
      </c>
    </row>
    <row r="9" spans="1:18" ht="28.5" customHeight="1">
      <c r="A9" s="225"/>
      <c r="B9" s="57"/>
      <c r="C9" s="201" t="s">
        <v>284</v>
      </c>
      <c r="D9" s="201"/>
      <c r="E9" s="201"/>
      <c r="F9" s="58"/>
      <c r="G9" s="59">
        <f aca="true" t="shared" si="0" ref="G9:R9">G26</f>
        <v>5255397</v>
      </c>
      <c r="H9" s="60">
        <f t="shared" si="0"/>
        <v>866701</v>
      </c>
      <c r="I9" s="60">
        <f t="shared" si="0"/>
        <v>633277</v>
      </c>
      <c r="J9" s="60">
        <f t="shared" si="0"/>
        <v>666199</v>
      </c>
      <c r="K9" s="60">
        <f t="shared" si="0"/>
        <v>1271121</v>
      </c>
      <c r="L9" s="60">
        <v>725922</v>
      </c>
      <c r="M9" s="60">
        <f t="shared" si="0"/>
        <v>431006</v>
      </c>
      <c r="N9" s="60">
        <f t="shared" si="0"/>
        <v>111410</v>
      </c>
      <c r="O9" s="60">
        <f t="shared" si="0"/>
        <v>133762</v>
      </c>
      <c r="P9" s="60">
        <f t="shared" si="0"/>
        <v>216425</v>
      </c>
      <c r="Q9" s="60">
        <f t="shared" si="0"/>
        <v>546556</v>
      </c>
      <c r="R9" s="101">
        <f t="shared" si="0"/>
        <v>353476</v>
      </c>
    </row>
    <row r="10" spans="1:18" ht="28.5" customHeight="1">
      <c r="A10" s="225"/>
      <c r="B10" s="57"/>
      <c r="C10" s="201" t="s">
        <v>285</v>
      </c>
      <c r="D10" s="201"/>
      <c r="E10" s="201"/>
      <c r="F10" s="58"/>
      <c r="G10" s="59">
        <f aca="true" t="shared" si="1" ref="G10:R10">G6-G9</f>
        <v>645542</v>
      </c>
      <c r="H10" s="60">
        <f t="shared" si="1"/>
        <v>262898</v>
      </c>
      <c r="I10" s="60">
        <f t="shared" si="1"/>
        <v>79256</v>
      </c>
      <c r="J10" s="60">
        <f t="shared" si="1"/>
        <v>79977</v>
      </c>
      <c r="K10" s="60">
        <f t="shared" si="1"/>
        <v>150547</v>
      </c>
      <c r="L10" s="60">
        <f>L6-L9</f>
        <v>263919</v>
      </c>
      <c r="M10" s="60">
        <f t="shared" si="1"/>
        <v>99957</v>
      </c>
      <c r="N10" s="60">
        <f t="shared" si="1"/>
        <v>19681</v>
      </c>
      <c r="O10" s="60">
        <f t="shared" si="1"/>
        <v>30553</v>
      </c>
      <c r="P10" s="60">
        <f t="shared" si="1"/>
        <v>18017</v>
      </c>
      <c r="Q10" s="60">
        <f t="shared" si="1"/>
        <v>93089</v>
      </c>
      <c r="R10" s="101">
        <f t="shared" si="1"/>
        <v>70772</v>
      </c>
    </row>
    <row r="11" spans="1:18" ht="28.5" customHeight="1">
      <c r="A11" s="225" t="s">
        <v>286</v>
      </c>
      <c r="B11" s="57"/>
      <c r="C11" s="201" t="s">
        <v>287</v>
      </c>
      <c r="D11" s="201"/>
      <c r="E11" s="201"/>
      <c r="F11" s="58"/>
      <c r="G11" s="59">
        <v>1501529</v>
      </c>
      <c r="H11" s="60">
        <v>10907</v>
      </c>
      <c r="I11" s="60">
        <v>341277</v>
      </c>
      <c r="J11" s="60">
        <v>40028</v>
      </c>
      <c r="K11" s="60">
        <v>347987</v>
      </c>
      <c r="L11" s="60">
        <v>202901</v>
      </c>
      <c r="M11" s="60">
        <v>0</v>
      </c>
      <c r="N11" s="60">
        <v>72636</v>
      </c>
      <c r="O11" s="60">
        <v>10662</v>
      </c>
      <c r="P11" s="60">
        <v>80836</v>
      </c>
      <c r="Q11" s="60">
        <v>78292</v>
      </c>
      <c r="R11" s="101">
        <v>201892</v>
      </c>
    </row>
    <row r="12" spans="1:18" ht="28.5" customHeight="1">
      <c r="A12" s="225"/>
      <c r="B12" s="56"/>
      <c r="C12" s="226" t="s">
        <v>288</v>
      </c>
      <c r="D12" s="226"/>
      <c r="E12" s="226"/>
      <c r="F12" s="62"/>
      <c r="G12" s="59">
        <v>3261137</v>
      </c>
      <c r="H12" s="60">
        <v>447256</v>
      </c>
      <c r="I12" s="60">
        <v>579689</v>
      </c>
      <c r="J12" s="60">
        <v>412539</v>
      </c>
      <c r="K12" s="60">
        <v>910386</v>
      </c>
      <c r="L12" s="60">
        <v>538415</v>
      </c>
      <c r="M12" s="60">
        <v>77227</v>
      </c>
      <c r="N12" s="60">
        <v>121472</v>
      </c>
      <c r="O12" s="60">
        <v>109478</v>
      </c>
      <c r="P12" s="60">
        <v>158106</v>
      </c>
      <c r="Q12" s="60">
        <v>273945</v>
      </c>
      <c r="R12" s="101">
        <v>345335</v>
      </c>
    </row>
    <row r="13" spans="1:18" ht="28.5" customHeight="1">
      <c r="A13" s="225"/>
      <c r="B13" s="56"/>
      <c r="C13" s="57"/>
      <c r="D13" s="201" t="s">
        <v>289</v>
      </c>
      <c r="E13" s="201"/>
      <c r="F13" s="58"/>
      <c r="G13" s="59">
        <v>0</v>
      </c>
      <c r="H13" s="60">
        <v>0</v>
      </c>
      <c r="I13" s="60">
        <v>23732</v>
      </c>
      <c r="J13" s="60">
        <v>0</v>
      </c>
      <c r="K13" s="60">
        <v>99957</v>
      </c>
      <c r="L13" s="60">
        <v>0</v>
      </c>
      <c r="M13" s="60">
        <v>0</v>
      </c>
      <c r="N13" s="60">
        <v>27479</v>
      </c>
      <c r="O13" s="60">
        <v>0</v>
      </c>
      <c r="P13" s="60">
        <v>33345</v>
      </c>
      <c r="Q13" s="60">
        <v>0</v>
      </c>
      <c r="R13" s="101">
        <v>0</v>
      </c>
    </row>
    <row r="14" spans="1:18" ht="28.5" customHeight="1">
      <c r="A14" s="225"/>
      <c r="B14" s="56"/>
      <c r="C14" s="57"/>
      <c r="D14" s="201" t="s">
        <v>290</v>
      </c>
      <c r="E14" s="201"/>
      <c r="F14" s="58"/>
      <c r="G14" s="59">
        <v>1856577</v>
      </c>
      <c r="H14" s="60">
        <v>239571</v>
      </c>
      <c r="I14" s="60">
        <v>340843</v>
      </c>
      <c r="J14" s="60">
        <v>141086</v>
      </c>
      <c r="K14" s="60">
        <v>540060</v>
      </c>
      <c r="L14" s="60">
        <v>437021</v>
      </c>
      <c r="M14" s="60">
        <v>22752</v>
      </c>
      <c r="N14" s="60">
        <v>36171</v>
      </c>
      <c r="O14" s="60">
        <v>76606</v>
      </c>
      <c r="P14" s="60">
        <v>47256</v>
      </c>
      <c r="Q14" s="60">
        <v>123589</v>
      </c>
      <c r="R14" s="101">
        <v>249122</v>
      </c>
    </row>
    <row r="15" spans="1:18" ht="28.5" customHeight="1">
      <c r="A15" s="225"/>
      <c r="B15" s="56"/>
      <c r="C15" s="57"/>
      <c r="D15" s="201" t="s">
        <v>291</v>
      </c>
      <c r="E15" s="201"/>
      <c r="F15" s="58"/>
      <c r="G15" s="59">
        <v>1404560</v>
      </c>
      <c r="H15" s="60">
        <v>207685</v>
      </c>
      <c r="I15" s="60">
        <v>213165</v>
      </c>
      <c r="J15" s="60">
        <v>270377</v>
      </c>
      <c r="K15" s="60">
        <v>270369</v>
      </c>
      <c r="L15" s="60">
        <v>100797</v>
      </c>
      <c r="M15" s="60">
        <v>54475</v>
      </c>
      <c r="N15" s="60">
        <v>57822</v>
      </c>
      <c r="O15" s="60">
        <v>32872</v>
      </c>
      <c r="P15" s="60">
        <v>77048</v>
      </c>
      <c r="Q15" s="60">
        <v>150356</v>
      </c>
      <c r="R15" s="101">
        <v>96213</v>
      </c>
    </row>
    <row r="16" spans="1:18" ht="28.5" customHeight="1">
      <c r="A16" s="225"/>
      <c r="B16" s="63"/>
      <c r="C16" s="204" t="s">
        <v>292</v>
      </c>
      <c r="D16" s="204"/>
      <c r="E16" s="204"/>
      <c r="F16" s="64"/>
      <c r="G16" s="59">
        <f aca="true" t="shared" si="2" ref="G16:R16">G11-G12</f>
        <v>-1759608</v>
      </c>
      <c r="H16" s="60">
        <f t="shared" si="2"/>
        <v>-436349</v>
      </c>
      <c r="I16" s="60">
        <f t="shared" si="2"/>
        <v>-238412</v>
      </c>
      <c r="J16" s="60">
        <f t="shared" si="2"/>
        <v>-372511</v>
      </c>
      <c r="K16" s="60">
        <f t="shared" si="2"/>
        <v>-562399</v>
      </c>
      <c r="L16" s="60">
        <f t="shared" si="2"/>
        <v>-335514</v>
      </c>
      <c r="M16" s="60">
        <f t="shared" si="2"/>
        <v>-77227</v>
      </c>
      <c r="N16" s="60">
        <f t="shared" si="2"/>
        <v>-48836</v>
      </c>
      <c r="O16" s="60">
        <f t="shared" si="2"/>
        <v>-98816</v>
      </c>
      <c r="P16" s="60">
        <f t="shared" si="2"/>
        <v>-77270</v>
      </c>
      <c r="Q16" s="60">
        <f t="shared" si="2"/>
        <v>-195653</v>
      </c>
      <c r="R16" s="101">
        <f t="shared" si="2"/>
        <v>-143443</v>
      </c>
    </row>
    <row r="17" spans="1:18" ht="28.5" customHeight="1">
      <c r="A17" s="225" t="s">
        <v>293</v>
      </c>
      <c r="B17" s="57"/>
      <c r="C17" s="201" t="s">
        <v>294</v>
      </c>
      <c r="D17" s="201"/>
      <c r="E17" s="201"/>
      <c r="F17" s="58"/>
      <c r="G17" s="59">
        <v>1056870</v>
      </c>
      <c r="H17" s="60">
        <v>109031</v>
      </c>
      <c r="I17" s="60">
        <v>67247</v>
      </c>
      <c r="J17" s="60">
        <v>67967</v>
      </c>
      <c r="K17" s="60">
        <v>153020</v>
      </c>
      <c r="L17" s="60">
        <v>87497</v>
      </c>
      <c r="M17" s="60">
        <v>46024</v>
      </c>
      <c r="N17" s="60">
        <v>22490</v>
      </c>
      <c r="O17" s="60">
        <v>26111</v>
      </c>
      <c r="P17" s="60">
        <v>18028</v>
      </c>
      <c r="Q17" s="60">
        <v>122970</v>
      </c>
      <c r="R17" s="101">
        <v>48402</v>
      </c>
    </row>
    <row r="18" spans="1:18" ht="28.5" customHeight="1">
      <c r="A18" s="225"/>
      <c r="B18" s="57"/>
      <c r="C18" s="201" t="s">
        <v>295</v>
      </c>
      <c r="D18" s="201"/>
      <c r="E18" s="201"/>
      <c r="F18" s="58"/>
      <c r="G18" s="59">
        <v>91441</v>
      </c>
      <c r="H18" s="60">
        <v>29102</v>
      </c>
      <c r="I18" s="60">
        <v>6816</v>
      </c>
      <c r="J18" s="60">
        <v>2886</v>
      </c>
      <c r="K18" s="60">
        <v>12077</v>
      </c>
      <c r="L18" s="60">
        <v>35429</v>
      </c>
      <c r="M18" s="60">
        <v>3002</v>
      </c>
      <c r="N18" s="60">
        <v>746</v>
      </c>
      <c r="O18" s="60">
        <v>3819</v>
      </c>
      <c r="P18" s="60">
        <v>1940</v>
      </c>
      <c r="Q18" s="60">
        <v>11990</v>
      </c>
      <c r="R18" s="101">
        <v>33302</v>
      </c>
    </row>
    <row r="19" spans="1:18" ht="28.5" customHeight="1">
      <c r="A19" s="225"/>
      <c r="B19" s="57"/>
      <c r="C19" s="201" t="s">
        <v>296</v>
      </c>
      <c r="D19" s="201"/>
      <c r="E19" s="201"/>
      <c r="F19" s="58"/>
      <c r="G19" s="59">
        <v>203177</v>
      </c>
      <c r="H19" s="60">
        <v>50164</v>
      </c>
      <c r="I19" s="60">
        <v>17432</v>
      </c>
      <c r="J19" s="60">
        <v>11755</v>
      </c>
      <c r="K19" s="60">
        <v>42194</v>
      </c>
      <c r="L19" s="60">
        <v>16733</v>
      </c>
      <c r="M19" s="60">
        <v>18133</v>
      </c>
      <c r="N19" s="60">
        <v>1581</v>
      </c>
      <c r="O19" s="60">
        <v>6719</v>
      </c>
      <c r="P19" s="60">
        <v>5802</v>
      </c>
      <c r="Q19" s="60">
        <v>24600</v>
      </c>
      <c r="R19" s="101">
        <v>31138</v>
      </c>
    </row>
    <row r="20" spans="1:18" ht="28.5" customHeight="1">
      <c r="A20" s="225"/>
      <c r="B20" s="57"/>
      <c r="C20" s="201" t="s">
        <v>297</v>
      </c>
      <c r="D20" s="201"/>
      <c r="E20" s="201"/>
      <c r="F20" s="58"/>
      <c r="G20" s="59">
        <v>32121</v>
      </c>
      <c r="H20" s="60">
        <v>803</v>
      </c>
      <c r="I20" s="60">
        <v>337</v>
      </c>
      <c r="J20" s="60">
        <v>133</v>
      </c>
      <c r="K20" s="60">
        <v>471</v>
      </c>
      <c r="L20" s="60">
        <v>1820</v>
      </c>
      <c r="M20" s="60">
        <v>141</v>
      </c>
      <c r="N20" s="60">
        <v>393</v>
      </c>
      <c r="O20" s="60">
        <v>205</v>
      </c>
      <c r="P20" s="60">
        <v>447</v>
      </c>
      <c r="Q20" s="60">
        <v>3051</v>
      </c>
      <c r="R20" s="101">
        <v>832</v>
      </c>
    </row>
    <row r="21" spans="1:18" ht="28.5" customHeight="1">
      <c r="A21" s="225"/>
      <c r="B21" s="57" t="s">
        <v>298</v>
      </c>
      <c r="C21" s="201" t="s">
        <v>299</v>
      </c>
      <c r="D21" s="201"/>
      <c r="E21" s="201"/>
      <c r="F21" s="58"/>
      <c r="G21" s="59">
        <v>462170</v>
      </c>
      <c r="H21" s="60">
        <v>58227</v>
      </c>
      <c r="I21" s="60">
        <v>22745</v>
      </c>
      <c r="J21" s="60">
        <v>41782</v>
      </c>
      <c r="K21" s="60">
        <v>60837</v>
      </c>
      <c r="L21" s="60">
        <v>53762</v>
      </c>
      <c r="M21" s="60">
        <v>22027</v>
      </c>
      <c r="N21" s="60">
        <v>11790</v>
      </c>
      <c r="O21" s="60">
        <v>7470</v>
      </c>
      <c r="P21" s="60">
        <v>16317</v>
      </c>
      <c r="Q21" s="60">
        <v>24909</v>
      </c>
      <c r="R21" s="101">
        <v>52206</v>
      </c>
    </row>
    <row r="22" spans="1:18" ht="28.5" customHeight="1">
      <c r="A22" s="225"/>
      <c r="B22" s="57" t="s">
        <v>300</v>
      </c>
      <c r="C22" s="201" t="s">
        <v>301</v>
      </c>
      <c r="D22" s="201"/>
      <c r="E22" s="201"/>
      <c r="F22" s="58"/>
      <c r="G22" s="59">
        <v>1855179</v>
      </c>
      <c r="H22" s="60">
        <v>295740</v>
      </c>
      <c r="I22" s="60">
        <v>145529</v>
      </c>
      <c r="J22" s="60">
        <v>233195</v>
      </c>
      <c r="K22" s="60">
        <v>372992</v>
      </c>
      <c r="L22" s="60">
        <v>255821</v>
      </c>
      <c r="M22" s="60">
        <v>123437</v>
      </c>
      <c r="N22" s="60">
        <v>43575</v>
      </c>
      <c r="O22" s="60">
        <v>45228</v>
      </c>
      <c r="P22" s="60">
        <v>67000</v>
      </c>
      <c r="Q22" s="60">
        <v>116150</v>
      </c>
      <c r="R22" s="101">
        <v>136102</v>
      </c>
    </row>
    <row r="23" spans="1:18" ht="28.5" customHeight="1">
      <c r="A23" s="225"/>
      <c r="B23" s="57" t="s">
        <v>302</v>
      </c>
      <c r="C23" s="201" t="s">
        <v>303</v>
      </c>
      <c r="D23" s="201"/>
      <c r="E23" s="201"/>
      <c r="F23" s="58"/>
      <c r="G23" s="59">
        <v>493864</v>
      </c>
      <c r="H23" s="60">
        <v>220986</v>
      </c>
      <c r="I23" s="60">
        <v>299441</v>
      </c>
      <c r="J23" s="60">
        <v>228579</v>
      </c>
      <c r="K23" s="60">
        <v>469144</v>
      </c>
      <c r="L23" s="60">
        <v>150138</v>
      </c>
      <c r="M23" s="60">
        <v>184601</v>
      </c>
      <c r="N23" s="60">
        <v>9782</v>
      </c>
      <c r="O23" s="60">
        <v>15374</v>
      </c>
      <c r="P23" s="60">
        <v>82021</v>
      </c>
      <c r="Q23" s="60">
        <v>142181</v>
      </c>
      <c r="R23" s="101">
        <v>0</v>
      </c>
    </row>
    <row r="24" spans="1:18" ht="28.5" customHeight="1">
      <c r="A24" s="225"/>
      <c r="B24" s="57"/>
      <c r="C24" s="201" t="s">
        <v>22</v>
      </c>
      <c r="D24" s="201"/>
      <c r="E24" s="201"/>
      <c r="F24" s="58"/>
      <c r="G24" s="59">
        <v>1042867</v>
      </c>
      <c r="H24" s="60">
        <v>101071</v>
      </c>
      <c r="I24" s="60">
        <v>73730</v>
      </c>
      <c r="J24" s="60">
        <v>79902</v>
      </c>
      <c r="K24" s="60">
        <v>160386</v>
      </c>
      <c r="L24" s="60">
        <v>121702</v>
      </c>
      <c r="M24" s="60">
        <v>33641</v>
      </c>
      <c r="N24" s="60">
        <v>19222</v>
      </c>
      <c r="O24" s="60">
        <v>28836</v>
      </c>
      <c r="P24" s="60">
        <v>24870</v>
      </c>
      <c r="Q24" s="60">
        <v>74036</v>
      </c>
      <c r="R24" s="101">
        <v>51494</v>
      </c>
    </row>
    <row r="25" spans="1:18" ht="28.5" customHeight="1">
      <c r="A25" s="225"/>
      <c r="B25" s="57" t="s">
        <v>304</v>
      </c>
      <c r="C25" s="201" t="s">
        <v>305</v>
      </c>
      <c r="D25" s="201"/>
      <c r="E25" s="201"/>
      <c r="F25" s="58"/>
      <c r="G25" s="59">
        <v>17708</v>
      </c>
      <c r="H25" s="60">
        <v>1577</v>
      </c>
      <c r="I25" s="60">
        <v>0</v>
      </c>
      <c r="J25" s="60">
        <v>0</v>
      </c>
      <c r="K25" s="60">
        <v>0</v>
      </c>
      <c r="L25" s="60">
        <v>1478</v>
      </c>
      <c r="M25" s="60">
        <v>0</v>
      </c>
      <c r="N25" s="60">
        <v>1831</v>
      </c>
      <c r="O25" s="60">
        <v>0</v>
      </c>
      <c r="P25" s="60">
        <v>0</v>
      </c>
      <c r="Q25" s="60">
        <v>26669</v>
      </c>
      <c r="R25" s="101">
        <v>0</v>
      </c>
    </row>
    <row r="26" spans="1:18" ht="28.5" customHeight="1">
      <c r="A26" s="225"/>
      <c r="B26" s="57" t="s">
        <v>306</v>
      </c>
      <c r="C26" s="201" t="s">
        <v>19</v>
      </c>
      <c r="D26" s="201"/>
      <c r="E26" s="201"/>
      <c r="F26" s="58"/>
      <c r="G26" s="59">
        <f aca="true" t="shared" si="3" ref="G26:R26">SUM(G17:G25)</f>
        <v>5255397</v>
      </c>
      <c r="H26" s="60">
        <f t="shared" si="3"/>
        <v>866701</v>
      </c>
      <c r="I26" s="60">
        <f t="shared" si="3"/>
        <v>633277</v>
      </c>
      <c r="J26" s="60">
        <f t="shared" si="3"/>
        <v>666199</v>
      </c>
      <c r="K26" s="60">
        <f t="shared" si="3"/>
        <v>1271121</v>
      </c>
      <c r="L26" s="60">
        <f>SUM(L17:L25)</f>
        <v>724380</v>
      </c>
      <c r="M26" s="60">
        <f t="shared" si="3"/>
        <v>431006</v>
      </c>
      <c r="N26" s="60">
        <f t="shared" si="3"/>
        <v>111410</v>
      </c>
      <c r="O26" s="60">
        <f t="shared" si="3"/>
        <v>133762</v>
      </c>
      <c r="P26" s="60">
        <f t="shared" si="3"/>
        <v>216425</v>
      </c>
      <c r="Q26" s="60">
        <f t="shared" si="3"/>
        <v>546556</v>
      </c>
      <c r="R26" s="101">
        <f t="shared" si="3"/>
        <v>353476</v>
      </c>
    </row>
    <row r="27" spans="1:18" ht="28.5" customHeight="1">
      <c r="A27" s="65" t="s">
        <v>307</v>
      </c>
      <c r="B27" s="226" t="s">
        <v>308</v>
      </c>
      <c r="C27" s="226"/>
      <c r="D27" s="226"/>
      <c r="E27" s="238" t="s">
        <v>309</v>
      </c>
      <c r="F27" s="239"/>
      <c r="G27" s="59">
        <f>'給水'!T6</f>
        <v>25352</v>
      </c>
      <c r="H27" s="60">
        <f>'給水'!T7</f>
        <v>5221</v>
      </c>
      <c r="I27" s="60">
        <f>'給水'!T8</f>
        <v>3084</v>
      </c>
      <c r="J27" s="60">
        <f>'給水'!T9</f>
        <v>2425</v>
      </c>
      <c r="K27" s="60">
        <f>'給水'!T10</f>
        <v>6292</v>
      </c>
      <c r="L27" s="60">
        <f>'給水'!T11</f>
        <v>4685</v>
      </c>
      <c r="M27" s="60">
        <f>'給水'!T12</f>
        <v>2500</v>
      </c>
      <c r="N27" s="60">
        <f>'給水'!T13</f>
        <v>567</v>
      </c>
      <c r="O27" s="60">
        <f>'給水'!T14</f>
        <v>699</v>
      </c>
      <c r="P27" s="60">
        <f>'給水'!T15</f>
        <v>1200</v>
      </c>
      <c r="Q27" s="60">
        <f>'給水'!T16</f>
        <v>2584</v>
      </c>
      <c r="R27" s="101">
        <f>'給水'!T17</f>
        <v>2326</v>
      </c>
    </row>
    <row r="28" spans="1:18" ht="28.5" customHeight="1">
      <c r="A28" s="218" t="s">
        <v>310</v>
      </c>
      <c r="B28" s="66" t="s">
        <v>311</v>
      </c>
      <c r="C28" s="201" t="s">
        <v>312</v>
      </c>
      <c r="D28" s="201"/>
      <c r="E28" s="216" t="s">
        <v>313</v>
      </c>
      <c r="F28" s="217"/>
      <c r="G28" s="59">
        <f>G7/G27</f>
        <v>213.00970337645944</v>
      </c>
      <c r="H28" s="60">
        <f aca="true" t="shared" si="4" ref="H28:R28">H7/H27</f>
        <v>211.44895613867075</v>
      </c>
      <c r="I28" s="60">
        <f t="shared" si="4"/>
        <v>220.1215953307393</v>
      </c>
      <c r="J28" s="60">
        <f t="shared" si="4"/>
        <v>252.61649484536082</v>
      </c>
      <c r="K28" s="60">
        <f t="shared" si="4"/>
        <v>213.3019707565162</v>
      </c>
      <c r="L28" s="60">
        <f t="shared" si="4"/>
        <v>202.31419423692637</v>
      </c>
      <c r="M28" s="60">
        <f t="shared" si="4"/>
        <v>200.4164</v>
      </c>
      <c r="N28" s="60">
        <f t="shared" si="4"/>
        <v>208.66137566137567</v>
      </c>
      <c r="O28" s="60">
        <f t="shared" si="4"/>
        <v>229.43776824034336</v>
      </c>
      <c r="P28" s="60">
        <f t="shared" si="4"/>
        <v>188.02083333333334</v>
      </c>
      <c r="Q28" s="60">
        <f t="shared" si="4"/>
        <v>227.2202012383901</v>
      </c>
      <c r="R28" s="101">
        <f t="shared" si="4"/>
        <v>175.02235597592434</v>
      </c>
    </row>
    <row r="29" spans="1:18" ht="28.5" customHeight="1">
      <c r="A29" s="218"/>
      <c r="B29" s="66" t="s">
        <v>314</v>
      </c>
      <c r="C29" s="201" t="s">
        <v>315</v>
      </c>
      <c r="D29" s="201"/>
      <c r="E29" s="216" t="s">
        <v>313</v>
      </c>
      <c r="F29" s="217"/>
      <c r="G29" s="59">
        <f>(G26-G25)/G27</f>
        <v>206.59865099400443</v>
      </c>
      <c r="H29" s="60">
        <f aca="true" t="shared" si="5" ref="H29:R29">(H26-H25)/H27</f>
        <v>165.70082359701206</v>
      </c>
      <c r="I29" s="60">
        <f t="shared" si="5"/>
        <v>205.34273670557718</v>
      </c>
      <c r="J29" s="60">
        <f t="shared" si="5"/>
        <v>274.7212371134021</v>
      </c>
      <c r="K29" s="60">
        <f t="shared" si="5"/>
        <v>202.02177368086458</v>
      </c>
      <c r="L29" s="60">
        <f t="shared" si="5"/>
        <v>154.30138740661687</v>
      </c>
      <c r="M29" s="60">
        <f t="shared" si="5"/>
        <v>172.4024</v>
      </c>
      <c r="N29" s="60">
        <f t="shared" si="5"/>
        <v>193.2610229276896</v>
      </c>
      <c r="O29" s="60">
        <f t="shared" si="5"/>
        <v>191.36194563662374</v>
      </c>
      <c r="P29" s="60">
        <f t="shared" si="5"/>
        <v>180.35416666666666</v>
      </c>
      <c r="Q29" s="60">
        <f t="shared" si="5"/>
        <v>201.19465944272446</v>
      </c>
      <c r="R29" s="101">
        <f t="shared" si="5"/>
        <v>151.96732588134137</v>
      </c>
    </row>
    <row r="30" spans="1:18" ht="28.5" customHeight="1">
      <c r="A30" s="219"/>
      <c r="B30" s="67" t="s">
        <v>316</v>
      </c>
      <c r="C30" s="202" t="s">
        <v>317</v>
      </c>
      <c r="D30" s="202"/>
      <c r="E30" s="220" t="s">
        <v>313</v>
      </c>
      <c r="F30" s="221"/>
      <c r="G30" s="68">
        <f>(G21+G22+(G23*(41/62)))/G27</f>
        <v>104.28906925966265</v>
      </c>
      <c r="H30" s="69">
        <f>(H21+H22+(H23*(41/62)))/H27</f>
        <v>95.78680391224026</v>
      </c>
      <c r="I30" s="69">
        <f>(I21+I22+(I23*(41/62)))/I27</f>
        <v>118.77154198569097</v>
      </c>
      <c r="J30" s="69">
        <f aca="true" t="shared" si="6" ref="J30:Q30">(J21+J22+(J23*(41/62)))/J27</f>
        <v>175.72539408047888</v>
      </c>
      <c r="K30" s="69">
        <f t="shared" si="6"/>
        <v>118.25641880114021</v>
      </c>
      <c r="L30" s="69">
        <f t="shared" si="6"/>
        <v>87.27167693737735</v>
      </c>
      <c r="M30" s="69">
        <f t="shared" si="6"/>
        <v>107.01554193548388</v>
      </c>
      <c r="N30" s="69">
        <f t="shared" si="6"/>
        <v>109.0542185811003</v>
      </c>
      <c r="O30" s="69">
        <f t="shared" si="6"/>
        <v>89.93516082883382</v>
      </c>
      <c r="P30" s="69">
        <f t="shared" si="6"/>
        <v>114.63057795698924</v>
      </c>
      <c r="Q30" s="69">
        <f t="shared" si="6"/>
        <v>90.97597498252273</v>
      </c>
      <c r="R30" s="113">
        <f>(R21+R22+(R23*(41/62)))/R27</f>
        <v>80.95786758383491</v>
      </c>
    </row>
    <row r="31" spans="7:20" ht="15" customHeight="1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7:20" ht="15" customHeight="1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8" t="s">
        <v>264</v>
      </c>
      <c r="S32" s="48"/>
      <c r="T32" s="48"/>
    </row>
    <row r="33" spans="1:18" ht="15" customHeight="1">
      <c r="A33" s="227" t="s">
        <v>265</v>
      </c>
      <c r="B33" s="228"/>
      <c r="C33" s="228"/>
      <c r="D33" s="228"/>
      <c r="E33" s="228"/>
      <c r="F33" s="229"/>
      <c r="G33" s="254" t="s">
        <v>278</v>
      </c>
      <c r="H33" s="209" t="s">
        <v>318</v>
      </c>
      <c r="I33" s="209" t="s">
        <v>319</v>
      </c>
      <c r="J33" s="209" t="s">
        <v>320</v>
      </c>
      <c r="K33" s="209" t="s">
        <v>321</v>
      </c>
      <c r="L33" s="209" t="s">
        <v>322</v>
      </c>
      <c r="M33" s="209" t="s">
        <v>323</v>
      </c>
      <c r="N33" s="209" t="s">
        <v>324</v>
      </c>
      <c r="O33" s="209" t="s">
        <v>325</v>
      </c>
      <c r="P33" s="209" t="s">
        <v>326</v>
      </c>
      <c r="Q33" s="209" t="s">
        <v>327</v>
      </c>
      <c r="R33" s="257" t="s">
        <v>351</v>
      </c>
    </row>
    <row r="34" spans="1:18" ht="15" customHeight="1">
      <c r="A34" s="230"/>
      <c r="B34" s="231"/>
      <c r="C34" s="231"/>
      <c r="D34" s="231"/>
      <c r="E34" s="231"/>
      <c r="F34" s="232"/>
      <c r="G34" s="255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58"/>
    </row>
    <row r="35" spans="1:18" ht="15" customHeight="1">
      <c r="A35" s="233"/>
      <c r="B35" s="234"/>
      <c r="C35" s="234"/>
      <c r="D35" s="234"/>
      <c r="E35" s="234"/>
      <c r="F35" s="235"/>
      <c r="G35" s="256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59"/>
    </row>
    <row r="36" spans="1:18" ht="28.5" customHeight="1">
      <c r="A36" s="236" t="s">
        <v>279</v>
      </c>
      <c r="B36" s="51"/>
      <c r="C36" s="237" t="s">
        <v>280</v>
      </c>
      <c r="D36" s="237"/>
      <c r="E36" s="237"/>
      <c r="F36" s="52"/>
      <c r="G36" s="53">
        <v>1142800</v>
      </c>
      <c r="H36" s="54">
        <v>186747</v>
      </c>
      <c r="I36" s="54">
        <v>86883</v>
      </c>
      <c r="J36" s="54">
        <v>264359</v>
      </c>
      <c r="K36" s="54">
        <v>1959615</v>
      </c>
      <c r="L36" s="54">
        <v>619964</v>
      </c>
      <c r="M36" s="54">
        <v>811786</v>
      </c>
      <c r="N36" s="54">
        <v>500827</v>
      </c>
      <c r="O36" s="54">
        <v>484294</v>
      </c>
      <c r="P36" s="54">
        <v>96594</v>
      </c>
      <c r="Q36" s="54">
        <v>321704</v>
      </c>
      <c r="R36" s="55">
        <v>200215</v>
      </c>
    </row>
    <row r="37" spans="1:18" ht="28.5" customHeight="1">
      <c r="A37" s="225"/>
      <c r="B37" s="56"/>
      <c r="C37" s="57" t="s">
        <v>281</v>
      </c>
      <c r="D37" s="201" t="s">
        <v>282</v>
      </c>
      <c r="E37" s="201"/>
      <c r="F37" s="58"/>
      <c r="G37" s="59">
        <v>869184</v>
      </c>
      <c r="H37" s="60">
        <v>104138</v>
      </c>
      <c r="I37" s="60">
        <v>81346</v>
      </c>
      <c r="J37" s="60">
        <v>171716</v>
      </c>
      <c r="K37" s="60">
        <v>1874237</v>
      </c>
      <c r="L37" s="60">
        <v>596881</v>
      </c>
      <c r="M37" s="60">
        <v>781696</v>
      </c>
      <c r="N37" s="60">
        <v>483036</v>
      </c>
      <c r="O37" s="60">
        <v>471566</v>
      </c>
      <c r="P37" s="60">
        <v>89734</v>
      </c>
      <c r="Q37" s="60">
        <v>306875</v>
      </c>
      <c r="R37" s="61">
        <v>183445</v>
      </c>
    </row>
    <row r="38" spans="1:18" ht="28.5" customHeight="1">
      <c r="A38" s="225"/>
      <c r="B38" s="56"/>
      <c r="C38" s="57"/>
      <c r="D38" s="201" t="s">
        <v>283</v>
      </c>
      <c r="E38" s="201"/>
      <c r="F38" s="58"/>
      <c r="G38" s="59">
        <v>221170</v>
      </c>
      <c r="H38" s="60">
        <v>80868</v>
      </c>
      <c r="I38" s="60">
        <v>2000</v>
      </c>
      <c r="J38" s="60">
        <v>91749</v>
      </c>
      <c r="K38" s="60">
        <v>980</v>
      </c>
      <c r="L38" s="60">
        <v>0</v>
      </c>
      <c r="M38" s="60">
        <v>0</v>
      </c>
      <c r="N38" s="60">
        <v>2750</v>
      </c>
      <c r="O38" s="60">
        <v>0</v>
      </c>
      <c r="P38" s="60">
        <v>0</v>
      </c>
      <c r="Q38" s="60">
        <v>1131</v>
      </c>
      <c r="R38" s="61">
        <v>10408</v>
      </c>
    </row>
    <row r="39" spans="1:18" ht="28.5" customHeight="1">
      <c r="A39" s="225"/>
      <c r="B39" s="57"/>
      <c r="C39" s="201" t="s">
        <v>353</v>
      </c>
      <c r="D39" s="201"/>
      <c r="E39" s="201"/>
      <c r="F39" s="58"/>
      <c r="G39" s="59">
        <f>G56</f>
        <v>1054412</v>
      </c>
      <c r="H39" s="60">
        <f aca="true" t="shared" si="7" ref="H39:R39">H56</f>
        <v>184766</v>
      </c>
      <c r="I39" s="60">
        <f t="shared" si="7"/>
        <v>87979</v>
      </c>
      <c r="J39" s="60">
        <f t="shared" si="7"/>
        <v>264283</v>
      </c>
      <c r="K39" s="60">
        <f t="shared" si="7"/>
        <v>1680600</v>
      </c>
      <c r="L39" s="60">
        <f t="shared" si="7"/>
        <v>610590</v>
      </c>
      <c r="M39" s="60">
        <f t="shared" si="7"/>
        <v>699046</v>
      </c>
      <c r="N39" s="60">
        <f t="shared" si="7"/>
        <v>426626</v>
      </c>
      <c r="O39" s="60">
        <f t="shared" si="7"/>
        <v>481445</v>
      </c>
      <c r="P39" s="60">
        <f t="shared" si="7"/>
        <v>66201</v>
      </c>
      <c r="Q39" s="60">
        <f t="shared" si="7"/>
        <v>271487</v>
      </c>
      <c r="R39" s="61">
        <f t="shared" si="7"/>
        <v>162167</v>
      </c>
    </row>
    <row r="40" spans="1:18" ht="28.5" customHeight="1">
      <c r="A40" s="225"/>
      <c r="B40" s="57"/>
      <c r="C40" s="201" t="s">
        <v>354</v>
      </c>
      <c r="D40" s="201"/>
      <c r="E40" s="201"/>
      <c r="F40" s="58"/>
      <c r="G40" s="59">
        <f>G36-G39</f>
        <v>88388</v>
      </c>
      <c r="H40" s="60">
        <f aca="true" t="shared" si="8" ref="H40:R40">H36-H39</f>
        <v>1981</v>
      </c>
      <c r="I40" s="60">
        <f t="shared" si="8"/>
        <v>-1096</v>
      </c>
      <c r="J40" s="60">
        <f t="shared" si="8"/>
        <v>76</v>
      </c>
      <c r="K40" s="60">
        <f t="shared" si="8"/>
        <v>279015</v>
      </c>
      <c r="L40" s="60">
        <f t="shared" si="8"/>
        <v>9374</v>
      </c>
      <c r="M40" s="60">
        <f t="shared" si="8"/>
        <v>112740</v>
      </c>
      <c r="N40" s="60">
        <f t="shared" si="8"/>
        <v>74201</v>
      </c>
      <c r="O40" s="60">
        <f t="shared" si="8"/>
        <v>2849</v>
      </c>
      <c r="P40" s="60">
        <f t="shared" si="8"/>
        <v>30393</v>
      </c>
      <c r="Q40" s="60">
        <f t="shared" si="8"/>
        <v>50217</v>
      </c>
      <c r="R40" s="61">
        <f t="shared" si="8"/>
        <v>38048</v>
      </c>
    </row>
    <row r="41" spans="1:18" ht="28.5" customHeight="1">
      <c r="A41" s="225" t="s">
        <v>286</v>
      </c>
      <c r="B41" s="57"/>
      <c r="C41" s="201" t="s">
        <v>287</v>
      </c>
      <c r="D41" s="201"/>
      <c r="E41" s="201"/>
      <c r="F41" s="58"/>
      <c r="G41" s="59">
        <v>127017</v>
      </c>
      <c r="H41" s="60">
        <v>63442</v>
      </c>
      <c r="I41" s="60">
        <v>39700</v>
      </c>
      <c r="J41" s="60">
        <v>219936</v>
      </c>
      <c r="K41" s="60">
        <v>99657</v>
      </c>
      <c r="L41" s="60">
        <v>353217</v>
      </c>
      <c r="M41" s="60">
        <v>50215</v>
      </c>
      <c r="N41" s="60">
        <v>65726</v>
      </c>
      <c r="O41" s="60">
        <v>107185</v>
      </c>
      <c r="P41" s="60">
        <v>91500</v>
      </c>
      <c r="Q41" s="60">
        <v>60140</v>
      </c>
      <c r="R41" s="61">
        <v>30996</v>
      </c>
    </row>
    <row r="42" spans="1:18" ht="28.5" customHeight="1">
      <c r="A42" s="225"/>
      <c r="B42" s="56"/>
      <c r="C42" s="226" t="s">
        <v>288</v>
      </c>
      <c r="D42" s="226"/>
      <c r="E42" s="226"/>
      <c r="F42" s="62"/>
      <c r="G42" s="59">
        <v>697511</v>
      </c>
      <c r="H42" s="60">
        <v>116571</v>
      </c>
      <c r="I42" s="60">
        <v>79709</v>
      </c>
      <c r="J42" s="60">
        <v>383187</v>
      </c>
      <c r="K42" s="60">
        <v>616585</v>
      </c>
      <c r="L42" s="60">
        <v>957568</v>
      </c>
      <c r="M42" s="60">
        <v>295380</v>
      </c>
      <c r="N42" s="60">
        <v>275073</v>
      </c>
      <c r="O42" s="60">
        <v>208715</v>
      </c>
      <c r="P42" s="60">
        <v>174328</v>
      </c>
      <c r="Q42" s="60">
        <v>221485</v>
      </c>
      <c r="R42" s="61">
        <v>90020</v>
      </c>
    </row>
    <row r="43" spans="1:18" ht="28.5" customHeight="1">
      <c r="A43" s="225"/>
      <c r="B43" s="56"/>
      <c r="C43" s="57"/>
      <c r="D43" s="201" t="s">
        <v>289</v>
      </c>
      <c r="E43" s="201"/>
      <c r="F43" s="58"/>
      <c r="G43" s="59">
        <v>147989</v>
      </c>
      <c r="H43" s="60">
        <v>0</v>
      </c>
      <c r="I43" s="60">
        <v>0</v>
      </c>
      <c r="J43" s="60">
        <v>0</v>
      </c>
      <c r="K43" s="60">
        <v>59494</v>
      </c>
      <c r="L43" s="60">
        <v>500910</v>
      </c>
      <c r="M43" s="60">
        <v>131628</v>
      </c>
      <c r="N43" s="60">
        <v>515</v>
      </c>
      <c r="O43" s="60">
        <v>0</v>
      </c>
      <c r="P43" s="60">
        <v>0</v>
      </c>
      <c r="Q43" s="60">
        <v>21878</v>
      </c>
      <c r="R43" s="61">
        <v>0</v>
      </c>
    </row>
    <row r="44" spans="1:18" ht="28.5" customHeight="1">
      <c r="A44" s="225"/>
      <c r="B44" s="56"/>
      <c r="C44" s="57"/>
      <c r="D44" s="201" t="s">
        <v>290</v>
      </c>
      <c r="E44" s="201"/>
      <c r="F44" s="58"/>
      <c r="G44" s="59">
        <v>225178</v>
      </c>
      <c r="H44" s="60">
        <v>2409</v>
      </c>
      <c r="I44" s="60">
        <v>39789</v>
      </c>
      <c r="J44" s="60">
        <v>299756</v>
      </c>
      <c r="K44" s="60">
        <v>320625</v>
      </c>
      <c r="L44" s="60">
        <v>92183</v>
      </c>
      <c r="M44" s="60">
        <v>0</v>
      </c>
      <c r="N44" s="60">
        <v>224141</v>
      </c>
      <c r="O44" s="60">
        <v>66372</v>
      </c>
      <c r="P44" s="60">
        <v>173580</v>
      </c>
      <c r="Q44" s="60">
        <v>67680</v>
      </c>
      <c r="R44" s="61">
        <v>53329</v>
      </c>
    </row>
    <row r="45" spans="1:18" ht="28.5" customHeight="1">
      <c r="A45" s="225"/>
      <c r="B45" s="56"/>
      <c r="C45" s="57"/>
      <c r="D45" s="201" t="s">
        <v>291</v>
      </c>
      <c r="E45" s="201"/>
      <c r="F45" s="58"/>
      <c r="G45" s="59">
        <v>310352</v>
      </c>
      <c r="H45" s="60">
        <v>114162</v>
      </c>
      <c r="I45" s="60">
        <v>39920</v>
      </c>
      <c r="J45" s="60">
        <v>83431</v>
      </c>
      <c r="K45" s="60">
        <v>232879</v>
      </c>
      <c r="L45" s="60">
        <v>364475</v>
      </c>
      <c r="M45" s="60">
        <v>163395</v>
      </c>
      <c r="N45" s="60">
        <v>50106</v>
      </c>
      <c r="O45" s="60">
        <v>142343</v>
      </c>
      <c r="P45" s="60">
        <v>748</v>
      </c>
      <c r="Q45" s="60">
        <v>131927</v>
      </c>
      <c r="R45" s="61">
        <v>36691</v>
      </c>
    </row>
    <row r="46" spans="1:18" ht="28.5" customHeight="1">
      <c r="A46" s="225"/>
      <c r="B46" s="63"/>
      <c r="C46" s="204" t="s">
        <v>292</v>
      </c>
      <c r="D46" s="204"/>
      <c r="E46" s="204"/>
      <c r="F46" s="64"/>
      <c r="G46" s="59">
        <f>G41-G42</f>
        <v>-570494</v>
      </c>
      <c r="H46" s="60">
        <f aca="true" t="shared" si="9" ref="H46:R46">H41-H42</f>
        <v>-53129</v>
      </c>
      <c r="I46" s="60">
        <f t="shared" si="9"/>
        <v>-40009</v>
      </c>
      <c r="J46" s="60">
        <f t="shared" si="9"/>
        <v>-163251</v>
      </c>
      <c r="K46" s="60">
        <f t="shared" si="9"/>
        <v>-516928</v>
      </c>
      <c r="L46" s="60">
        <f t="shared" si="9"/>
        <v>-604351</v>
      </c>
      <c r="M46" s="60">
        <f t="shared" si="9"/>
        <v>-245165</v>
      </c>
      <c r="N46" s="60">
        <f t="shared" si="9"/>
        <v>-209347</v>
      </c>
      <c r="O46" s="60">
        <f t="shared" si="9"/>
        <v>-101530</v>
      </c>
      <c r="P46" s="60">
        <f t="shared" si="9"/>
        <v>-82828</v>
      </c>
      <c r="Q46" s="60">
        <f t="shared" si="9"/>
        <v>-161345</v>
      </c>
      <c r="R46" s="61">
        <f t="shared" si="9"/>
        <v>-59024</v>
      </c>
    </row>
    <row r="47" spans="1:18" ht="28.5" customHeight="1">
      <c r="A47" s="225" t="s">
        <v>293</v>
      </c>
      <c r="B47" s="57"/>
      <c r="C47" s="201" t="s">
        <v>294</v>
      </c>
      <c r="D47" s="201"/>
      <c r="E47" s="201"/>
      <c r="F47" s="58"/>
      <c r="G47" s="59">
        <v>83377</v>
      </c>
      <c r="H47" s="60">
        <v>12984</v>
      </c>
      <c r="I47" s="60">
        <v>10589</v>
      </c>
      <c r="J47" s="60">
        <v>19646</v>
      </c>
      <c r="K47" s="60">
        <v>236720</v>
      </c>
      <c r="L47" s="60">
        <v>67433</v>
      </c>
      <c r="M47" s="60">
        <v>63183</v>
      </c>
      <c r="N47" s="60">
        <v>60591</v>
      </c>
      <c r="O47" s="60">
        <v>61492</v>
      </c>
      <c r="P47" s="60">
        <v>13582</v>
      </c>
      <c r="Q47" s="60">
        <v>29114</v>
      </c>
      <c r="R47" s="61">
        <v>18811</v>
      </c>
    </row>
    <row r="48" spans="1:18" ht="28.5" customHeight="1">
      <c r="A48" s="225"/>
      <c r="B48" s="57"/>
      <c r="C48" s="201" t="s">
        <v>295</v>
      </c>
      <c r="D48" s="201"/>
      <c r="E48" s="201"/>
      <c r="F48" s="58"/>
      <c r="G48" s="59">
        <v>12487</v>
      </c>
      <c r="H48" s="60">
        <v>2441</v>
      </c>
      <c r="I48" s="60">
        <v>5126</v>
      </c>
      <c r="J48" s="60">
        <v>10118</v>
      </c>
      <c r="K48" s="60">
        <v>18252</v>
      </c>
      <c r="L48" s="60">
        <v>24401</v>
      </c>
      <c r="M48" s="60">
        <v>5140</v>
      </c>
      <c r="N48" s="60">
        <v>10978</v>
      </c>
      <c r="O48" s="60">
        <v>2475</v>
      </c>
      <c r="P48" s="60">
        <v>2196</v>
      </c>
      <c r="Q48" s="60">
        <v>12983</v>
      </c>
      <c r="R48" s="61">
        <v>5669</v>
      </c>
    </row>
    <row r="49" spans="1:18" ht="28.5" customHeight="1">
      <c r="A49" s="225"/>
      <c r="B49" s="57"/>
      <c r="C49" s="201" t="s">
        <v>296</v>
      </c>
      <c r="D49" s="201"/>
      <c r="E49" s="201"/>
      <c r="F49" s="58"/>
      <c r="G49" s="59">
        <v>25334</v>
      </c>
      <c r="H49" s="60">
        <v>4500</v>
      </c>
      <c r="I49" s="60">
        <v>5479</v>
      </c>
      <c r="J49" s="60">
        <v>11891</v>
      </c>
      <c r="K49" s="60">
        <v>40521</v>
      </c>
      <c r="L49" s="60">
        <v>19353</v>
      </c>
      <c r="M49" s="60">
        <v>29092</v>
      </c>
      <c r="N49" s="60">
        <v>15928</v>
      </c>
      <c r="O49" s="60">
        <v>1388</v>
      </c>
      <c r="P49" s="60">
        <v>337</v>
      </c>
      <c r="Q49" s="60">
        <v>13796</v>
      </c>
      <c r="R49" s="61">
        <v>19721</v>
      </c>
    </row>
    <row r="50" spans="1:18" ht="28.5" customHeight="1">
      <c r="A50" s="225"/>
      <c r="B50" s="57"/>
      <c r="C50" s="201" t="s">
        <v>297</v>
      </c>
      <c r="D50" s="201"/>
      <c r="E50" s="201"/>
      <c r="F50" s="58"/>
      <c r="G50" s="59">
        <v>1106</v>
      </c>
      <c r="H50" s="60">
        <v>184</v>
      </c>
      <c r="I50" s="60">
        <v>182</v>
      </c>
      <c r="J50" s="60">
        <v>998</v>
      </c>
      <c r="K50" s="60">
        <v>3970</v>
      </c>
      <c r="L50" s="60">
        <v>591</v>
      </c>
      <c r="M50" s="60">
        <v>284</v>
      </c>
      <c r="N50" s="60">
        <v>1887</v>
      </c>
      <c r="O50" s="60">
        <v>377</v>
      </c>
      <c r="P50" s="60">
        <v>208</v>
      </c>
      <c r="Q50" s="60">
        <v>4163</v>
      </c>
      <c r="R50" s="61">
        <v>1941</v>
      </c>
    </row>
    <row r="51" spans="1:18" ht="28.5" customHeight="1">
      <c r="A51" s="225"/>
      <c r="B51" s="57" t="s">
        <v>298</v>
      </c>
      <c r="C51" s="201" t="s">
        <v>299</v>
      </c>
      <c r="D51" s="201"/>
      <c r="E51" s="201"/>
      <c r="F51" s="58"/>
      <c r="G51" s="59">
        <v>126998</v>
      </c>
      <c r="H51" s="60">
        <v>33993</v>
      </c>
      <c r="I51" s="60">
        <v>24631</v>
      </c>
      <c r="J51" s="60">
        <v>53587</v>
      </c>
      <c r="K51" s="60">
        <v>78906</v>
      </c>
      <c r="L51" s="60">
        <v>118718</v>
      </c>
      <c r="M51" s="60">
        <v>54357</v>
      </c>
      <c r="N51" s="60">
        <v>20717</v>
      </c>
      <c r="O51" s="60">
        <v>65595</v>
      </c>
      <c r="P51" s="60">
        <v>2088</v>
      </c>
      <c r="Q51" s="60">
        <v>38950</v>
      </c>
      <c r="R51" s="61">
        <v>19595</v>
      </c>
    </row>
    <row r="52" spans="1:18" ht="28.5" customHeight="1">
      <c r="A52" s="225"/>
      <c r="B52" s="57" t="s">
        <v>300</v>
      </c>
      <c r="C52" s="201" t="s">
        <v>301</v>
      </c>
      <c r="D52" s="201"/>
      <c r="E52" s="201"/>
      <c r="F52" s="58"/>
      <c r="G52" s="59">
        <v>323922</v>
      </c>
      <c r="H52" s="60">
        <v>73786</v>
      </c>
      <c r="I52" s="60">
        <v>36249</v>
      </c>
      <c r="J52" s="60">
        <v>113651</v>
      </c>
      <c r="K52" s="60">
        <v>392248</v>
      </c>
      <c r="L52" s="60">
        <v>258402</v>
      </c>
      <c r="M52" s="60">
        <v>178363</v>
      </c>
      <c r="N52" s="60">
        <v>128858</v>
      </c>
      <c r="O52" s="60">
        <v>116236</v>
      </c>
      <c r="P52" s="60">
        <v>27375</v>
      </c>
      <c r="Q52" s="60">
        <v>119568</v>
      </c>
      <c r="R52" s="61">
        <v>57352</v>
      </c>
    </row>
    <row r="53" spans="1:18" ht="28.5" customHeight="1">
      <c r="A53" s="225"/>
      <c r="B53" s="57" t="s">
        <v>302</v>
      </c>
      <c r="C53" s="201" t="s">
        <v>303</v>
      </c>
      <c r="D53" s="201"/>
      <c r="E53" s="201"/>
      <c r="F53" s="58"/>
      <c r="G53" s="59">
        <v>356291</v>
      </c>
      <c r="H53" s="60">
        <v>45486</v>
      </c>
      <c r="I53" s="60">
        <v>0</v>
      </c>
      <c r="J53" s="60">
        <v>33768</v>
      </c>
      <c r="K53" s="60">
        <v>542922</v>
      </c>
      <c r="L53" s="60">
        <v>0</v>
      </c>
      <c r="M53" s="60">
        <v>301895</v>
      </c>
      <c r="N53" s="60">
        <v>129628</v>
      </c>
      <c r="O53" s="60">
        <v>172630</v>
      </c>
      <c r="P53" s="60">
        <v>0</v>
      </c>
      <c r="Q53" s="60">
        <v>0</v>
      </c>
      <c r="R53" s="61">
        <v>0</v>
      </c>
    </row>
    <row r="54" spans="1:18" ht="28.5" customHeight="1">
      <c r="A54" s="225"/>
      <c r="B54" s="57"/>
      <c r="C54" s="201" t="s">
        <v>22</v>
      </c>
      <c r="D54" s="201"/>
      <c r="E54" s="201"/>
      <c r="F54" s="58"/>
      <c r="G54" s="59">
        <v>124897</v>
      </c>
      <c r="H54" s="60">
        <v>11392</v>
      </c>
      <c r="I54" s="60">
        <v>5723</v>
      </c>
      <c r="J54" s="60">
        <v>20624</v>
      </c>
      <c r="K54" s="60">
        <v>367061</v>
      </c>
      <c r="L54" s="60">
        <v>121692</v>
      </c>
      <c r="M54" s="60">
        <v>66732</v>
      </c>
      <c r="N54" s="60">
        <v>58039</v>
      </c>
      <c r="O54" s="60">
        <v>56405</v>
      </c>
      <c r="P54" s="60">
        <v>20415</v>
      </c>
      <c r="Q54" s="60">
        <v>52913</v>
      </c>
      <c r="R54" s="61">
        <v>39078</v>
      </c>
    </row>
    <row r="55" spans="1:18" ht="28.5" customHeight="1">
      <c r="A55" s="225"/>
      <c r="B55" s="57" t="s">
        <v>304</v>
      </c>
      <c r="C55" s="201" t="s">
        <v>305</v>
      </c>
      <c r="D55" s="201"/>
      <c r="E55" s="201"/>
      <c r="F55" s="58"/>
      <c r="G55" s="59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4847</v>
      </c>
      <c r="P55" s="60">
        <v>0</v>
      </c>
      <c r="Q55" s="60">
        <v>0</v>
      </c>
      <c r="R55" s="61">
        <v>0</v>
      </c>
    </row>
    <row r="56" spans="1:18" ht="28.5" customHeight="1">
      <c r="A56" s="225"/>
      <c r="B56" s="57" t="s">
        <v>306</v>
      </c>
      <c r="C56" s="201" t="s">
        <v>19</v>
      </c>
      <c r="D56" s="201"/>
      <c r="E56" s="201"/>
      <c r="F56" s="58"/>
      <c r="G56" s="59">
        <f>SUM(G47:G55)</f>
        <v>1054412</v>
      </c>
      <c r="H56" s="60">
        <f aca="true" t="shared" si="10" ref="H56:R56">SUM(H47:H55)</f>
        <v>184766</v>
      </c>
      <c r="I56" s="60">
        <f t="shared" si="10"/>
        <v>87979</v>
      </c>
      <c r="J56" s="60">
        <f t="shared" si="10"/>
        <v>264283</v>
      </c>
      <c r="K56" s="60">
        <f t="shared" si="10"/>
        <v>1680600</v>
      </c>
      <c r="L56" s="60">
        <f t="shared" si="10"/>
        <v>610590</v>
      </c>
      <c r="M56" s="60">
        <f t="shared" si="10"/>
        <v>699046</v>
      </c>
      <c r="N56" s="60">
        <f t="shared" si="10"/>
        <v>426626</v>
      </c>
      <c r="O56" s="60">
        <f t="shared" si="10"/>
        <v>481445</v>
      </c>
      <c r="P56" s="60">
        <f t="shared" si="10"/>
        <v>66201</v>
      </c>
      <c r="Q56" s="60">
        <f t="shared" si="10"/>
        <v>271487</v>
      </c>
      <c r="R56" s="61">
        <f t="shared" si="10"/>
        <v>162167</v>
      </c>
    </row>
    <row r="57" spans="1:18" ht="28.5" customHeight="1">
      <c r="A57" s="65" t="s">
        <v>355</v>
      </c>
      <c r="B57" s="226" t="s">
        <v>308</v>
      </c>
      <c r="C57" s="226"/>
      <c r="D57" s="226"/>
      <c r="E57" s="238" t="s">
        <v>309</v>
      </c>
      <c r="F57" s="239"/>
      <c r="G57" s="59">
        <f>'給水'!T18</f>
        <v>3202</v>
      </c>
      <c r="H57" s="60">
        <f>'給水'!T19</f>
        <v>353</v>
      </c>
      <c r="I57" s="60">
        <f>'給水'!T20</f>
        <v>400</v>
      </c>
      <c r="J57" s="60">
        <f>'給水'!T21</f>
        <v>368</v>
      </c>
      <c r="K57" s="60">
        <f>'給水'!T22</f>
        <v>8493</v>
      </c>
      <c r="L57" s="60">
        <f>'給水'!T23</f>
        <v>2639</v>
      </c>
      <c r="M57" s="60">
        <f>'給水'!T24</f>
        <v>3240</v>
      </c>
      <c r="N57" s="60">
        <f>'給水'!T25</f>
        <v>2405</v>
      </c>
      <c r="O57" s="60">
        <f>'給水'!T26</f>
        <v>1838</v>
      </c>
      <c r="P57" s="60">
        <f>'給水'!T27</f>
        <v>528</v>
      </c>
      <c r="Q57" s="60">
        <f>'給水'!T28</f>
        <v>1547</v>
      </c>
      <c r="R57" s="61">
        <f>'給水'!T29</f>
        <v>771</v>
      </c>
    </row>
    <row r="58" spans="1:18" ht="28.5" customHeight="1">
      <c r="A58" s="218" t="s">
        <v>310</v>
      </c>
      <c r="B58" s="66" t="s">
        <v>311</v>
      </c>
      <c r="C58" s="201" t="s">
        <v>312</v>
      </c>
      <c r="D58" s="201"/>
      <c r="E58" s="216" t="s">
        <v>313</v>
      </c>
      <c r="F58" s="217"/>
      <c r="G58" s="59">
        <f>G37/G57</f>
        <v>271.4503435352905</v>
      </c>
      <c r="H58" s="60">
        <f aca="true" t="shared" si="11" ref="H58:R58">H37/H57</f>
        <v>295.0084985835694</v>
      </c>
      <c r="I58" s="60">
        <f t="shared" si="11"/>
        <v>203.365</v>
      </c>
      <c r="J58" s="60">
        <f t="shared" si="11"/>
        <v>466.6195652173913</v>
      </c>
      <c r="K58" s="60">
        <f t="shared" si="11"/>
        <v>220.6802072294831</v>
      </c>
      <c r="L58" s="60">
        <f t="shared" si="11"/>
        <v>226.1769609700644</v>
      </c>
      <c r="M58" s="60">
        <f t="shared" si="11"/>
        <v>241.2641975308642</v>
      </c>
      <c r="N58" s="60">
        <f t="shared" si="11"/>
        <v>200.84656964656963</v>
      </c>
      <c r="O58" s="60">
        <f t="shared" si="11"/>
        <v>256.56474428726875</v>
      </c>
      <c r="P58" s="60">
        <f t="shared" si="11"/>
        <v>169.95075757575756</v>
      </c>
      <c r="Q58" s="60">
        <f t="shared" si="11"/>
        <v>198.36780866192632</v>
      </c>
      <c r="R58" s="61">
        <f t="shared" si="11"/>
        <v>237.9312581063554</v>
      </c>
    </row>
    <row r="59" spans="1:18" ht="28.5" customHeight="1">
      <c r="A59" s="218"/>
      <c r="B59" s="66" t="s">
        <v>356</v>
      </c>
      <c r="C59" s="201" t="s">
        <v>315</v>
      </c>
      <c r="D59" s="201"/>
      <c r="E59" s="216" t="s">
        <v>313</v>
      </c>
      <c r="F59" s="217"/>
      <c r="G59" s="59">
        <f>(G56-G55)/G57</f>
        <v>329.29793878825734</v>
      </c>
      <c r="H59" s="60">
        <f aca="true" t="shared" si="12" ref="H59:R59">(H56-H55)/H57</f>
        <v>523.4164305949008</v>
      </c>
      <c r="I59" s="60">
        <f t="shared" si="12"/>
        <v>219.9475</v>
      </c>
      <c r="J59" s="60">
        <f t="shared" si="12"/>
        <v>718.1603260869565</v>
      </c>
      <c r="K59" s="60">
        <f t="shared" si="12"/>
        <v>197.88060755916638</v>
      </c>
      <c r="L59" s="60">
        <f t="shared" si="12"/>
        <v>231.3717317165593</v>
      </c>
      <c r="M59" s="60">
        <f t="shared" si="12"/>
        <v>215.75493827160494</v>
      </c>
      <c r="N59" s="60">
        <f t="shared" si="12"/>
        <v>177.39126819126818</v>
      </c>
      <c r="O59" s="60">
        <f t="shared" si="12"/>
        <v>259.30250272034823</v>
      </c>
      <c r="P59" s="60">
        <f t="shared" si="12"/>
        <v>125.38068181818181</v>
      </c>
      <c r="Q59" s="60">
        <f t="shared" si="12"/>
        <v>175.49256625727213</v>
      </c>
      <c r="R59" s="61">
        <f t="shared" si="12"/>
        <v>210.33333333333334</v>
      </c>
    </row>
    <row r="60" spans="1:18" ht="28.5" customHeight="1">
      <c r="A60" s="219"/>
      <c r="B60" s="67" t="s">
        <v>357</v>
      </c>
      <c r="C60" s="202" t="s">
        <v>317</v>
      </c>
      <c r="D60" s="202"/>
      <c r="E60" s="220" t="s">
        <v>313</v>
      </c>
      <c r="F60" s="221"/>
      <c r="G60" s="68">
        <f>(G51+G52+(G53*(45/73)))/G57</f>
        <v>209.416439211794</v>
      </c>
      <c r="H60" s="69">
        <f>(H51+H52+(H53*(45/73)))/H57</f>
        <v>384.7544336217937</v>
      </c>
      <c r="I60" s="69">
        <f>(I51+I52+(I53*(45/73)))/I57</f>
        <v>152.2</v>
      </c>
      <c r="J60" s="69">
        <f>(J51+J52+(J53*(45/73)))/J57</f>
        <v>511.0160065515188</v>
      </c>
      <c r="K60" s="69">
        <f aca="true" t="shared" si="13" ref="K60:R60">(K51+K52+(K53*(32/54)))/K57</f>
        <v>93.35753627170087</v>
      </c>
      <c r="L60" s="69">
        <f t="shared" si="13"/>
        <v>142.90261462675255</v>
      </c>
      <c r="M60" s="69">
        <f t="shared" si="13"/>
        <v>127.04343850022862</v>
      </c>
      <c r="N60" s="69">
        <f t="shared" si="13"/>
        <v>94.13371833371833</v>
      </c>
      <c r="O60" s="69">
        <f t="shared" si="13"/>
        <v>154.58664812799742</v>
      </c>
      <c r="P60" s="69">
        <f t="shared" si="13"/>
        <v>55.80113636363637</v>
      </c>
      <c r="Q60" s="69">
        <f t="shared" si="13"/>
        <v>102.46800258564964</v>
      </c>
      <c r="R60" s="70">
        <f t="shared" si="13"/>
        <v>99.80155642023347</v>
      </c>
    </row>
    <row r="61" spans="7:20" ht="15" customHeight="1"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/>
      <c r="T61" s="49"/>
    </row>
    <row r="62" spans="7:20" ht="15" customHeight="1">
      <c r="G62" s="71"/>
      <c r="H62" s="71"/>
      <c r="I62" s="71"/>
      <c r="J62" s="71"/>
      <c r="K62" s="71"/>
      <c r="L62" s="71"/>
      <c r="M62" s="116" t="s">
        <v>264</v>
      </c>
      <c r="N62" s="71"/>
      <c r="O62" s="71"/>
      <c r="P62" s="73"/>
      <c r="Q62" s="73"/>
      <c r="R62" s="73"/>
      <c r="S62" s="71"/>
      <c r="T62" s="71"/>
    </row>
    <row r="63" spans="1:16" ht="15" customHeight="1">
      <c r="A63" s="227" t="s">
        <v>265</v>
      </c>
      <c r="B63" s="228"/>
      <c r="C63" s="228"/>
      <c r="D63" s="228"/>
      <c r="E63" s="228"/>
      <c r="F63" s="229"/>
      <c r="G63" s="186" t="s">
        <v>349</v>
      </c>
      <c r="H63" s="250" t="s">
        <v>352</v>
      </c>
      <c r="I63" s="250" t="s">
        <v>350</v>
      </c>
      <c r="J63" s="209" t="s">
        <v>358</v>
      </c>
      <c r="K63" s="250" t="s">
        <v>359</v>
      </c>
      <c r="L63" s="206" t="s">
        <v>360</v>
      </c>
      <c r="M63" s="193" t="s">
        <v>361</v>
      </c>
      <c r="N63" s="74"/>
      <c r="P63" s="75"/>
    </row>
    <row r="64" spans="1:16" ht="15" customHeight="1">
      <c r="A64" s="230"/>
      <c r="B64" s="231"/>
      <c r="C64" s="231"/>
      <c r="D64" s="231"/>
      <c r="E64" s="231"/>
      <c r="F64" s="232"/>
      <c r="G64" s="187"/>
      <c r="H64" s="251"/>
      <c r="I64" s="251"/>
      <c r="J64" s="210"/>
      <c r="K64" s="251"/>
      <c r="L64" s="207"/>
      <c r="M64" s="194"/>
      <c r="N64" s="74"/>
      <c r="P64" s="75"/>
    </row>
    <row r="65" spans="1:16" ht="15" customHeight="1">
      <c r="A65" s="233"/>
      <c r="B65" s="234"/>
      <c r="C65" s="234"/>
      <c r="D65" s="234"/>
      <c r="E65" s="234"/>
      <c r="F65" s="235"/>
      <c r="G65" s="188"/>
      <c r="H65" s="252"/>
      <c r="I65" s="252"/>
      <c r="J65" s="211"/>
      <c r="K65" s="252"/>
      <c r="L65" s="208"/>
      <c r="M65" s="195"/>
      <c r="N65" s="74"/>
      <c r="P65" s="76"/>
    </row>
    <row r="66" spans="1:16" ht="28.5" customHeight="1">
      <c r="A66" s="236" t="s">
        <v>279</v>
      </c>
      <c r="B66" s="51"/>
      <c r="C66" s="237" t="s">
        <v>280</v>
      </c>
      <c r="D66" s="237"/>
      <c r="E66" s="237"/>
      <c r="F66" s="52"/>
      <c r="G66" s="114">
        <v>3777119</v>
      </c>
      <c r="H66" s="54">
        <v>2936292</v>
      </c>
      <c r="I66" s="54">
        <v>522727</v>
      </c>
      <c r="J66" s="54">
        <v>329154</v>
      </c>
      <c r="K66" s="54">
        <v>194325</v>
      </c>
      <c r="L66" s="117">
        <v>165128</v>
      </c>
      <c r="M66" s="119">
        <f aca="true" t="shared" si="14" ref="M66:M78">SUM(G6:R6)+SUM(G36:R36)+SUM(G66:L66)</f>
        <v>27625993</v>
      </c>
      <c r="N66" s="77"/>
      <c r="O66" s="77"/>
      <c r="P66" s="77"/>
    </row>
    <row r="67" spans="1:16" ht="28.5" customHeight="1">
      <c r="A67" s="225"/>
      <c r="B67" s="56"/>
      <c r="C67" s="57" t="s">
        <v>281</v>
      </c>
      <c r="D67" s="201" t="s">
        <v>282</v>
      </c>
      <c r="E67" s="201"/>
      <c r="F67" s="58"/>
      <c r="G67" s="105">
        <v>3340566</v>
      </c>
      <c r="H67" s="60">
        <v>2469427</v>
      </c>
      <c r="I67" s="60">
        <v>508514</v>
      </c>
      <c r="J67" s="60">
        <v>301504</v>
      </c>
      <c r="K67" s="60">
        <v>111982</v>
      </c>
      <c r="L67" s="118">
        <v>147072</v>
      </c>
      <c r="M67" s="120">
        <f t="shared" si="14"/>
        <v>24978097</v>
      </c>
      <c r="N67" s="77"/>
      <c r="O67" s="77"/>
      <c r="P67" s="77"/>
    </row>
    <row r="68" spans="1:16" ht="28.5" customHeight="1">
      <c r="A68" s="225"/>
      <c r="B68" s="56"/>
      <c r="C68" s="57"/>
      <c r="D68" s="201" t="s">
        <v>283</v>
      </c>
      <c r="E68" s="201"/>
      <c r="F68" s="58"/>
      <c r="G68" s="105">
        <v>221352</v>
      </c>
      <c r="H68" s="60">
        <v>55562</v>
      </c>
      <c r="I68" s="60">
        <v>0</v>
      </c>
      <c r="J68" s="60">
        <v>0</v>
      </c>
      <c r="K68" s="60">
        <v>76557</v>
      </c>
      <c r="L68" s="118">
        <v>5251</v>
      </c>
      <c r="M68" s="120">
        <f t="shared" si="14"/>
        <v>897212</v>
      </c>
      <c r="N68" s="77"/>
      <c r="O68" s="77"/>
      <c r="P68" s="77"/>
    </row>
    <row r="69" spans="1:16" ht="28.5" customHeight="1">
      <c r="A69" s="225"/>
      <c r="B69" s="57"/>
      <c r="C69" s="201" t="s">
        <v>353</v>
      </c>
      <c r="D69" s="201"/>
      <c r="E69" s="201"/>
      <c r="F69" s="58"/>
      <c r="G69" s="105">
        <f aca="true" t="shared" si="15" ref="G69:L69">G86</f>
        <v>3587219</v>
      </c>
      <c r="H69" s="60">
        <f t="shared" si="15"/>
        <v>2801919</v>
      </c>
      <c r="I69" s="60">
        <f t="shared" si="15"/>
        <v>498990</v>
      </c>
      <c r="J69" s="60">
        <f t="shared" si="15"/>
        <v>294441</v>
      </c>
      <c r="K69" s="60">
        <f t="shared" si="15"/>
        <v>186202</v>
      </c>
      <c r="L69" s="118">
        <f t="shared" si="15"/>
        <v>141721</v>
      </c>
      <c r="M69" s="120">
        <f t="shared" si="14"/>
        <v>24711346</v>
      </c>
      <c r="N69" s="77"/>
      <c r="O69" s="77"/>
      <c r="P69" s="77"/>
    </row>
    <row r="70" spans="1:16" ht="28.5" customHeight="1">
      <c r="A70" s="225"/>
      <c r="B70" s="57"/>
      <c r="C70" s="201" t="s">
        <v>354</v>
      </c>
      <c r="D70" s="201"/>
      <c r="E70" s="201"/>
      <c r="F70" s="58"/>
      <c r="G70" s="105">
        <f aca="true" t="shared" si="16" ref="G70:L70">G66-G69</f>
        <v>189900</v>
      </c>
      <c r="H70" s="60">
        <f t="shared" si="16"/>
        <v>134373</v>
      </c>
      <c r="I70" s="60">
        <f t="shared" si="16"/>
        <v>23737</v>
      </c>
      <c r="J70" s="60">
        <f t="shared" si="16"/>
        <v>34713</v>
      </c>
      <c r="K70" s="60">
        <f t="shared" si="16"/>
        <v>8123</v>
      </c>
      <c r="L70" s="118">
        <f t="shared" si="16"/>
        <v>23407</v>
      </c>
      <c r="M70" s="120">
        <f t="shared" si="14"/>
        <v>2914647</v>
      </c>
      <c r="N70" s="77"/>
      <c r="O70" s="77"/>
      <c r="P70" s="77"/>
    </row>
    <row r="71" spans="1:16" ht="28.5" customHeight="1">
      <c r="A71" s="225" t="s">
        <v>286</v>
      </c>
      <c r="B71" s="57"/>
      <c r="C71" s="201" t="s">
        <v>287</v>
      </c>
      <c r="D71" s="201"/>
      <c r="E71" s="201"/>
      <c r="F71" s="58"/>
      <c r="G71" s="105">
        <v>228873</v>
      </c>
      <c r="H71" s="60">
        <v>697911</v>
      </c>
      <c r="I71" s="60">
        <v>58898</v>
      </c>
      <c r="J71" s="60">
        <v>37000</v>
      </c>
      <c r="K71" s="60">
        <v>8660</v>
      </c>
      <c r="L71" s="118">
        <v>8609</v>
      </c>
      <c r="M71" s="120">
        <f t="shared" si="14"/>
        <v>5237629</v>
      </c>
      <c r="N71" s="77"/>
      <c r="O71" s="77"/>
      <c r="P71" s="77"/>
    </row>
    <row r="72" spans="1:16" ht="28.5" customHeight="1">
      <c r="A72" s="225"/>
      <c r="B72" s="56"/>
      <c r="C72" s="226" t="s">
        <v>288</v>
      </c>
      <c r="D72" s="226"/>
      <c r="E72" s="226"/>
      <c r="F72" s="62"/>
      <c r="G72" s="105">
        <v>1517548</v>
      </c>
      <c r="H72" s="60">
        <v>1906710</v>
      </c>
      <c r="I72" s="60">
        <v>228072</v>
      </c>
      <c r="J72" s="60">
        <v>171786</v>
      </c>
      <c r="K72" s="60">
        <v>55220</v>
      </c>
      <c r="L72" s="118">
        <v>58162</v>
      </c>
      <c r="M72" s="120">
        <f t="shared" si="14"/>
        <v>15288615</v>
      </c>
      <c r="N72" s="77"/>
      <c r="O72" s="77"/>
      <c r="P72" s="77"/>
    </row>
    <row r="73" spans="1:16" ht="28.5" customHeight="1">
      <c r="A73" s="225"/>
      <c r="B73" s="56"/>
      <c r="C73" s="57"/>
      <c r="D73" s="201" t="s">
        <v>289</v>
      </c>
      <c r="E73" s="201"/>
      <c r="F73" s="58"/>
      <c r="G73" s="105">
        <v>369372</v>
      </c>
      <c r="H73" s="60">
        <v>0</v>
      </c>
      <c r="I73" s="60">
        <v>0</v>
      </c>
      <c r="J73" s="60">
        <v>0</v>
      </c>
      <c r="K73" s="60">
        <v>0</v>
      </c>
      <c r="L73" s="118">
        <v>0</v>
      </c>
      <c r="M73" s="120">
        <f t="shared" si="14"/>
        <v>1416299</v>
      </c>
      <c r="N73" s="77"/>
      <c r="O73" s="77"/>
      <c r="P73" s="77"/>
    </row>
    <row r="74" spans="1:16" ht="28.5" customHeight="1">
      <c r="A74" s="225"/>
      <c r="B74" s="56"/>
      <c r="C74" s="57"/>
      <c r="D74" s="201" t="s">
        <v>290</v>
      </c>
      <c r="E74" s="201"/>
      <c r="F74" s="58"/>
      <c r="G74" s="105">
        <v>152130</v>
      </c>
      <c r="H74" s="60">
        <v>206872</v>
      </c>
      <c r="I74" s="60">
        <v>81821</v>
      </c>
      <c r="J74" s="60">
        <v>95737</v>
      </c>
      <c r="K74" s="60">
        <v>7</v>
      </c>
      <c r="L74" s="118">
        <v>36258</v>
      </c>
      <c r="M74" s="120">
        <f t="shared" si="14"/>
        <v>6248521</v>
      </c>
      <c r="N74" s="77"/>
      <c r="O74" s="77"/>
      <c r="P74" s="77"/>
    </row>
    <row r="75" spans="1:16" ht="28.5" customHeight="1">
      <c r="A75" s="225"/>
      <c r="B75" s="56"/>
      <c r="C75" s="57"/>
      <c r="D75" s="201" t="s">
        <v>291</v>
      </c>
      <c r="E75" s="201"/>
      <c r="F75" s="58"/>
      <c r="G75" s="105">
        <v>990376</v>
      </c>
      <c r="H75" s="60">
        <v>1699838</v>
      </c>
      <c r="I75" s="60">
        <v>146251</v>
      </c>
      <c r="J75" s="60">
        <v>76049</v>
      </c>
      <c r="K75" s="60">
        <v>55213</v>
      </c>
      <c r="L75" s="118">
        <v>21904</v>
      </c>
      <c r="M75" s="120">
        <f t="shared" si="14"/>
        <v>7595799</v>
      </c>
      <c r="N75" s="77"/>
      <c r="O75" s="77"/>
      <c r="P75" s="77"/>
    </row>
    <row r="76" spans="1:16" ht="28.5" customHeight="1">
      <c r="A76" s="225"/>
      <c r="B76" s="63"/>
      <c r="C76" s="204" t="s">
        <v>292</v>
      </c>
      <c r="D76" s="204"/>
      <c r="E76" s="204"/>
      <c r="F76" s="64"/>
      <c r="G76" s="105">
        <f aca="true" t="shared" si="17" ref="G76:L76">G71-G72</f>
        <v>-1288675</v>
      </c>
      <c r="H76" s="115">
        <f t="shared" si="17"/>
        <v>-1208799</v>
      </c>
      <c r="I76" s="60">
        <f t="shared" si="17"/>
        <v>-169174</v>
      </c>
      <c r="J76" s="60">
        <f t="shared" si="17"/>
        <v>-134786</v>
      </c>
      <c r="K76" s="60">
        <f t="shared" si="17"/>
        <v>-46560</v>
      </c>
      <c r="L76" s="118">
        <f t="shared" si="17"/>
        <v>-49553</v>
      </c>
      <c r="M76" s="121">
        <f t="shared" si="14"/>
        <v>-10050986</v>
      </c>
      <c r="N76" s="78"/>
      <c r="O76" s="77"/>
      <c r="P76" s="77"/>
    </row>
    <row r="77" spans="1:16" ht="28.5" customHeight="1">
      <c r="A77" s="225" t="s">
        <v>293</v>
      </c>
      <c r="B77" s="57"/>
      <c r="C77" s="201" t="s">
        <v>294</v>
      </c>
      <c r="D77" s="201"/>
      <c r="E77" s="201"/>
      <c r="F77" s="58"/>
      <c r="G77" s="105">
        <v>340007</v>
      </c>
      <c r="H77" s="60">
        <v>435807</v>
      </c>
      <c r="I77" s="60">
        <v>38391</v>
      </c>
      <c r="J77" s="60">
        <v>15250</v>
      </c>
      <c r="K77" s="60">
        <v>8066</v>
      </c>
      <c r="L77" s="118">
        <v>5830</v>
      </c>
      <c r="M77" s="120">
        <f t="shared" si="14"/>
        <v>3346530</v>
      </c>
      <c r="N77" s="77"/>
      <c r="O77" s="77"/>
      <c r="P77" s="77"/>
    </row>
    <row r="78" spans="1:16" ht="28.5" customHeight="1">
      <c r="A78" s="225"/>
      <c r="B78" s="57"/>
      <c r="C78" s="201" t="s">
        <v>295</v>
      </c>
      <c r="D78" s="201"/>
      <c r="E78" s="201"/>
      <c r="F78" s="58"/>
      <c r="G78" s="105">
        <v>23603</v>
      </c>
      <c r="H78" s="60">
        <v>54031</v>
      </c>
      <c r="I78" s="60">
        <v>3542</v>
      </c>
      <c r="J78" s="60">
        <v>16825</v>
      </c>
      <c r="K78" s="60">
        <v>1507</v>
      </c>
      <c r="L78" s="118">
        <v>3011</v>
      </c>
      <c r="M78" s="120">
        <f t="shared" si="14"/>
        <v>447335</v>
      </c>
      <c r="N78" s="77"/>
      <c r="O78" s="77"/>
      <c r="P78" s="77"/>
    </row>
    <row r="79" spans="1:16" ht="28.5" customHeight="1">
      <c r="A79" s="225"/>
      <c r="B79" s="57"/>
      <c r="C79" s="201" t="s">
        <v>296</v>
      </c>
      <c r="D79" s="201"/>
      <c r="E79" s="201"/>
      <c r="F79" s="58"/>
      <c r="G79" s="105">
        <v>64167</v>
      </c>
      <c r="H79" s="60">
        <v>163136</v>
      </c>
      <c r="I79" s="60">
        <v>23498</v>
      </c>
      <c r="J79" s="60">
        <v>28925</v>
      </c>
      <c r="K79" s="60">
        <v>11056</v>
      </c>
      <c r="L79" s="118">
        <v>7678</v>
      </c>
      <c r="M79" s="120">
        <f aca="true" t="shared" si="18" ref="M79:M85">SUM(G19:R19)+SUM(G49:R49)+SUM(G79:L79)</f>
        <v>915228</v>
      </c>
      <c r="N79" s="77"/>
      <c r="O79" s="77"/>
      <c r="P79" s="77"/>
    </row>
    <row r="80" spans="1:16" ht="28.5" customHeight="1">
      <c r="A80" s="225"/>
      <c r="B80" s="57"/>
      <c r="C80" s="201" t="s">
        <v>297</v>
      </c>
      <c r="D80" s="201"/>
      <c r="E80" s="201"/>
      <c r="F80" s="58"/>
      <c r="G80" s="105">
        <v>9214</v>
      </c>
      <c r="H80" s="60">
        <v>13420</v>
      </c>
      <c r="I80" s="60">
        <v>219</v>
      </c>
      <c r="J80" s="60">
        <v>587</v>
      </c>
      <c r="K80" s="60">
        <v>41</v>
      </c>
      <c r="L80" s="118">
        <v>92</v>
      </c>
      <c r="M80" s="120">
        <f t="shared" si="18"/>
        <v>80218</v>
      </c>
      <c r="N80" s="77"/>
      <c r="O80" s="77"/>
      <c r="P80" s="77"/>
    </row>
    <row r="81" spans="1:16" ht="28.5" customHeight="1">
      <c r="A81" s="225"/>
      <c r="B81" s="57" t="s">
        <v>298</v>
      </c>
      <c r="C81" s="201" t="s">
        <v>299</v>
      </c>
      <c r="D81" s="201"/>
      <c r="E81" s="201"/>
      <c r="F81" s="58"/>
      <c r="G81" s="105">
        <v>257920</v>
      </c>
      <c r="H81" s="60">
        <v>292274</v>
      </c>
      <c r="I81" s="60">
        <v>57942</v>
      </c>
      <c r="J81" s="60">
        <v>61921</v>
      </c>
      <c r="K81" s="60">
        <v>28590</v>
      </c>
      <c r="L81" s="118">
        <v>11524</v>
      </c>
      <c r="M81" s="120">
        <f t="shared" si="18"/>
        <v>2182548</v>
      </c>
      <c r="N81" s="77"/>
      <c r="O81" s="77"/>
      <c r="P81" s="77"/>
    </row>
    <row r="82" spans="1:16" ht="28.5" customHeight="1">
      <c r="A82" s="225"/>
      <c r="B82" s="57" t="s">
        <v>300</v>
      </c>
      <c r="C82" s="201" t="s">
        <v>301</v>
      </c>
      <c r="D82" s="201"/>
      <c r="E82" s="201"/>
      <c r="F82" s="58"/>
      <c r="G82" s="105">
        <v>1000468</v>
      </c>
      <c r="H82" s="60">
        <v>865641</v>
      </c>
      <c r="I82" s="60">
        <v>131794</v>
      </c>
      <c r="J82" s="60">
        <v>129550</v>
      </c>
      <c r="K82" s="60">
        <v>61553</v>
      </c>
      <c r="L82" s="118">
        <v>37601</v>
      </c>
      <c r="M82" s="120">
        <f t="shared" si="18"/>
        <v>7742565</v>
      </c>
      <c r="N82" s="77"/>
      <c r="O82" s="48"/>
      <c r="P82" s="79"/>
    </row>
    <row r="83" spans="1:16" ht="28.5" customHeight="1">
      <c r="A83" s="225"/>
      <c r="B83" s="57" t="s">
        <v>302</v>
      </c>
      <c r="C83" s="201" t="s">
        <v>303</v>
      </c>
      <c r="D83" s="201"/>
      <c r="E83" s="201"/>
      <c r="F83" s="58"/>
      <c r="G83" s="105">
        <v>1450639</v>
      </c>
      <c r="H83" s="60">
        <v>395589</v>
      </c>
      <c r="I83" s="60">
        <v>202242</v>
      </c>
      <c r="J83" s="60">
        <v>0</v>
      </c>
      <c r="K83" s="60">
        <v>51612</v>
      </c>
      <c r="L83" s="118">
        <v>37058</v>
      </c>
      <c r="M83" s="120">
        <f t="shared" si="18"/>
        <v>6015871</v>
      </c>
      <c r="N83" s="77"/>
      <c r="O83" s="48"/>
      <c r="P83" s="80"/>
    </row>
    <row r="84" spans="1:16" ht="28.5" customHeight="1">
      <c r="A84" s="225"/>
      <c r="B84" s="57"/>
      <c r="C84" s="201" t="s">
        <v>22</v>
      </c>
      <c r="D84" s="201"/>
      <c r="E84" s="201"/>
      <c r="F84" s="58"/>
      <c r="G84" s="105">
        <v>440548</v>
      </c>
      <c r="H84" s="60">
        <v>306847</v>
      </c>
      <c r="I84" s="60">
        <v>41362</v>
      </c>
      <c r="J84" s="60">
        <v>29535</v>
      </c>
      <c r="K84" s="60">
        <v>23777</v>
      </c>
      <c r="L84" s="118">
        <v>34689</v>
      </c>
      <c r="M84" s="120">
        <f t="shared" si="18"/>
        <v>3633486</v>
      </c>
      <c r="N84" s="77"/>
      <c r="O84" s="48"/>
      <c r="P84" s="79"/>
    </row>
    <row r="85" spans="1:16" ht="28.5" customHeight="1">
      <c r="A85" s="225"/>
      <c r="B85" s="57" t="s">
        <v>304</v>
      </c>
      <c r="C85" s="201" t="s">
        <v>305</v>
      </c>
      <c r="D85" s="201"/>
      <c r="E85" s="201"/>
      <c r="F85" s="58"/>
      <c r="G85" s="105">
        <v>653</v>
      </c>
      <c r="H85" s="60">
        <v>275174</v>
      </c>
      <c r="I85" s="60">
        <v>0</v>
      </c>
      <c r="J85" s="60">
        <v>11848</v>
      </c>
      <c r="K85" s="60">
        <v>0</v>
      </c>
      <c r="L85" s="118">
        <v>4238</v>
      </c>
      <c r="M85" s="120">
        <f t="shared" si="18"/>
        <v>346023</v>
      </c>
      <c r="N85" s="77"/>
      <c r="O85" s="48"/>
      <c r="P85" s="80"/>
    </row>
    <row r="86" spans="1:16" ht="28.5" customHeight="1">
      <c r="A86" s="225"/>
      <c r="B86" s="57" t="s">
        <v>306</v>
      </c>
      <c r="C86" s="201" t="s">
        <v>19</v>
      </c>
      <c r="D86" s="201"/>
      <c r="E86" s="201"/>
      <c r="F86" s="58"/>
      <c r="G86" s="105">
        <f aca="true" t="shared" si="19" ref="G86:L86">SUM(G77:G85)</f>
        <v>3587219</v>
      </c>
      <c r="H86" s="60">
        <f t="shared" si="19"/>
        <v>2801919</v>
      </c>
      <c r="I86" s="60">
        <f t="shared" si="19"/>
        <v>498990</v>
      </c>
      <c r="J86" s="60">
        <f t="shared" si="19"/>
        <v>294441</v>
      </c>
      <c r="K86" s="60">
        <f t="shared" si="19"/>
        <v>186202</v>
      </c>
      <c r="L86" s="118">
        <f t="shared" si="19"/>
        <v>141721</v>
      </c>
      <c r="M86" s="120">
        <f>SUM(G26:R26)+SUM(G56:R56)+SUM(G86:L86)</f>
        <v>24709804</v>
      </c>
      <c r="N86" s="77"/>
      <c r="O86" s="48"/>
      <c r="P86" s="79"/>
    </row>
    <row r="87" spans="1:13" ht="14.25" customHeight="1">
      <c r="A87" s="205" t="s">
        <v>355</v>
      </c>
      <c r="B87" s="201" t="s">
        <v>308</v>
      </c>
      <c r="C87" s="201"/>
      <c r="D87" s="201"/>
      <c r="E87" s="216" t="s">
        <v>309</v>
      </c>
      <c r="F87" s="217"/>
      <c r="G87" s="189">
        <f>'給水'!T30</f>
        <v>16421</v>
      </c>
      <c r="H87" s="191">
        <f>'給水'!T31</f>
        <v>11322</v>
      </c>
      <c r="I87" s="212">
        <f>'給水'!T32</f>
        <v>2325</v>
      </c>
      <c r="J87" s="212">
        <f>'給水'!T33</f>
        <v>1102</v>
      </c>
      <c r="K87" s="212">
        <f>'給水'!T34</f>
        <v>507</v>
      </c>
      <c r="L87" s="214">
        <f>'給水'!T35</f>
        <v>731</v>
      </c>
      <c r="M87" s="196">
        <f>SUM(G27:R27)+SUM(G57:R57)+SUM(G87:L88)</f>
        <v>115127</v>
      </c>
    </row>
    <row r="88" spans="1:13" ht="14.25" customHeight="1">
      <c r="A88" s="205"/>
      <c r="B88" s="201"/>
      <c r="C88" s="201"/>
      <c r="D88" s="201"/>
      <c r="E88" s="216"/>
      <c r="F88" s="217"/>
      <c r="G88" s="190"/>
      <c r="H88" s="192"/>
      <c r="I88" s="213"/>
      <c r="J88" s="213"/>
      <c r="K88" s="213"/>
      <c r="L88" s="215"/>
      <c r="M88" s="197"/>
    </row>
    <row r="89" spans="1:15" ht="14.25" customHeight="1">
      <c r="A89" s="198" t="s">
        <v>310</v>
      </c>
      <c r="B89" s="200" t="s">
        <v>311</v>
      </c>
      <c r="C89" s="201" t="s">
        <v>312</v>
      </c>
      <c r="D89" s="201"/>
      <c r="E89" s="216" t="s">
        <v>313</v>
      </c>
      <c r="F89" s="217"/>
      <c r="G89" s="189">
        <f aca="true" t="shared" si="20" ref="G89:M89">G67/G87</f>
        <v>203.43255587357652</v>
      </c>
      <c r="H89" s="245">
        <f t="shared" si="20"/>
        <v>218.10872637343226</v>
      </c>
      <c r="I89" s="245">
        <f t="shared" si="20"/>
        <v>218.71569892473119</v>
      </c>
      <c r="J89" s="245">
        <f t="shared" si="20"/>
        <v>273.59709618874774</v>
      </c>
      <c r="K89" s="245">
        <f t="shared" si="20"/>
        <v>220.87179487179486</v>
      </c>
      <c r="L89" s="182">
        <f t="shared" si="20"/>
        <v>201.19288645690835</v>
      </c>
      <c r="M89" s="241">
        <f t="shared" si="20"/>
        <v>216.961242801428</v>
      </c>
      <c r="N89" s="240" t="s">
        <v>362</v>
      </c>
      <c r="O89" s="79" t="s">
        <v>363</v>
      </c>
    </row>
    <row r="90" spans="1:15" ht="14.25" customHeight="1">
      <c r="A90" s="198"/>
      <c r="B90" s="200"/>
      <c r="C90" s="201"/>
      <c r="D90" s="201"/>
      <c r="E90" s="216"/>
      <c r="F90" s="217"/>
      <c r="G90" s="190"/>
      <c r="H90" s="245"/>
      <c r="I90" s="245"/>
      <c r="J90" s="245"/>
      <c r="K90" s="245"/>
      <c r="L90" s="182"/>
      <c r="M90" s="241"/>
      <c r="N90" s="240"/>
      <c r="O90" s="80" t="s">
        <v>355</v>
      </c>
    </row>
    <row r="91" spans="1:15" ht="14.25" customHeight="1">
      <c r="A91" s="198"/>
      <c r="B91" s="200" t="s">
        <v>366</v>
      </c>
      <c r="C91" s="201" t="s">
        <v>315</v>
      </c>
      <c r="D91" s="201"/>
      <c r="E91" s="217" t="s">
        <v>313</v>
      </c>
      <c r="F91" s="243"/>
      <c r="G91" s="247">
        <f aca="true" t="shared" si="21" ref="G91:M91">(G86-G85)/G87</f>
        <v>218.41337311978563</v>
      </c>
      <c r="H91" s="245">
        <f t="shared" si="21"/>
        <v>223.1712594947889</v>
      </c>
      <c r="I91" s="245">
        <f t="shared" si="21"/>
        <v>214.61935483870968</v>
      </c>
      <c r="J91" s="245">
        <f t="shared" si="21"/>
        <v>256.4364791288566</v>
      </c>
      <c r="K91" s="245">
        <f t="shared" si="21"/>
        <v>367.26232741617355</v>
      </c>
      <c r="L91" s="182">
        <f t="shared" si="21"/>
        <v>188.07523939808482</v>
      </c>
      <c r="M91" s="241">
        <f t="shared" si="21"/>
        <v>211.62525732451988</v>
      </c>
      <c r="N91" s="240" t="s">
        <v>364</v>
      </c>
      <c r="O91" s="79" t="s">
        <v>482</v>
      </c>
    </row>
    <row r="92" spans="1:15" ht="14.25" customHeight="1">
      <c r="A92" s="198"/>
      <c r="B92" s="200"/>
      <c r="C92" s="201"/>
      <c r="D92" s="201"/>
      <c r="E92" s="217"/>
      <c r="F92" s="243"/>
      <c r="G92" s="247"/>
      <c r="H92" s="245"/>
      <c r="I92" s="245"/>
      <c r="J92" s="245"/>
      <c r="K92" s="245"/>
      <c r="L92" s="182"/>
      <c r="M92" s="241"/>
      <c r="N92" s="240"/>
      <c r="O92" s="80" t="s">
        <v>365</v>
      </c>
    </row>
    <row r="93" spans="1:19" ht="14.25" customHeight="1">
      <c r="A93" s="198"/>
      <c r="B93" s="200" t="s">
        <v>369</v>
      </c>
      <c r="C93" s="201" t="s">
        <v>317</v>
      </c>
      <c r="D93" s="201"/>
      <c r="E93" s="217" t="s">
        <v>313</v>
      </c>
      <c r="F93" s="243"/>
      <c r="G93" s="247">
        <f aca="true" t="shared" si="22" ref="G93:L93">(G81+G82+(G83*(68/91)))/G87</f>
        <v>142.64551355106133</v>
      </c>
      <c r="H93" s="245">
        <f t="shared" si="22"/>
        <v>128.38014193896547</v>
      </c>
      <c r="I93" s="245">
        <f t="shared" si="22"/>
        <v>146.6072645633936</v>
      </c>
      <c r="J93" s="245">
        <f t="shared" si="22"/>
        <v>173.7486388384755</v>
      </c>
      <c r="K93" s="245">
        <f t="shared" si="22"/>
        <v>253.86628952901142</v>
      </c>
      <c r="L93" s="182">
        <f t="shared" si="22"/>
        <v>105.08439440176787</v>
      </c>
      <c r="M93" s="241">
        <f>(M81+M82+(M83*(48/70)))/M87</f>
        <v>122.04158612414365</v>
      </c>
      <c r="N93" s="240" t="s">
        <v>367</v>
      </c>
      <c r="O93" s="104" t="s">
        <v>368</v>
      </c>
      <c r="P93" s="48" t="s">
        <v>370</v>
      </c>
      <c r="Q93" s="123" t="s">
        <v>371</v>
      </c>
      <c r="S93" s="122"/>
    </row>
    <row r="94" spans="1:17" ht="14.25" customHeight="1">
      <c r="A94" s="199"/>
      <c r="B94" s="203"/>
      <c r="C94" s="202"/>
      <c r="D94" s="202"/>
      <c r="E94" s="221"/>
      <c r="F94" s="244"/>
      <c r="G94" s="248"/>
      <c r="H94" s="246"/>
      <c r="I94" s="246"/>
      <c r="J94" s="246"/>
      <c r="K94" s="246"/>
      <c r="L94" s="249"/>
      <c r="M94" s="242"/>
      <c r="N94" s="240"/>
      <c r="O94" s="80" t="s">
        <v>365</v>
      </c>
      <c r="P94" s="80"/>
      <c r="Q94" s="47" t="s">
        <v>483</v>
      </c>
    </row>
  </sheetData>
  <mergeCells count="169">
    <mergeCell ref="A1:D2"/>
    <mergeCell ref="K63:K65"/>
    <mergeCell ref="K33:K35"/>
    <mergeCell ref="J33:J35"/>
    <mergeCell ref="I33:I35"/>
    <mergeCell ref="H33:H35"/>
    <mergeCell ref="G3:G5"/>
    <mergeCell ref="H3:H5"/>
    <mergeCell ref="I3:I5"/>
    <mergeCell ref="J3:J5"/>
    <mergeCell ref="R33:R35"/>
    <mergeCell ref="Q33:Q35"/>
    <mergeCell ref="P33:P35"/>
    <mergeCell ref="O33:O35"/>
    <mergeCell ref="O3:O5"/>
    <mergeCell ref="P3:P5"/>
    <mergeCell ref="G33:G35"/>
    <mergeCell ref="H63:H65"/>
    <mergeCell ref="N33:N35"/>
    <mergeCell ref="M33:M35"/>
    <mergeCell ref="L33:L35"/>
    <mergeCell ref="K3:K5"/>
    <mergeCell ref="L3:L5"/>
    <mergeCell ref="M3:M5"/>
    <mergeCell ref="N3:N5"/>
    <mergeCell ref="C41:E41"/>
    <mergeCell ref="C42:E42"/>
    <mergeCell ref="C21:E21"/>
    <mergeCell ref="C22:E22"/>
    <mergeCell ref="B27:D27"/>
    <mergeCell ref="E27:F27"/>
    <mergeCell ref="C23:E23"/>
    <mergeCell ref="C24:E24"/>
    <mergeCell ref="C25:E25"/>
    <mergeCell ref="D44:E44"/>
    <mergeCell ref="C48:E48"/>
    <mergeCell ref="A36:A40"/>
    <mergeCell ref="A33:F35"/>
    <mergeCell ref="A58:A60"/>
    <mergeCell ref="C59:D59"/>
    <mergeCell ref="B57:D57"/>
    <mergeCell ref="C49:E49"/>
    <mergeCell ref="A63:F65"/>
    <mergeCell ref="C54:E54"/>
    <mergeCell ref="C51:E51"/>
    <mergeCell ref="C52:E52"/>
    <mergeCell ref="C58:D58"/>
    <mergeCell ref="E58:F58"/>
    <mergeCell ref="E59:F59"/>
    <mergeCell ref="E60:F60"/>
    <mergeCell ref="C60:D60"/>
    <mergeCell ref="C53:E53"/>
    <mergeCell ref="D38:E38"/>
    <mergeCell ref="C39:E39"/>
    <mergeCell ref="C40:E40"/>
    <mergeCell ref="C36:E36"/>
    <mergeCell ref="D37:E37"/>
    <mergeCell ref="C72:E72"/>
    <mergeCell ref="C69:E69"/>
    <mergeCell ref="C70:E70"/>
    <mergeCell ref="C71:E71"/>
    <mergeCell ref="L89:L90"/>
    <mergeCell ref="J91:J92"/>
    <mergeCell ref="K91:K92"/>
    <mergeCell ref="I63:I65"/>
    <mergeCell ref="I87:I88"/>
    <mergeCell ref="K89:K90"/>
    <mergeCell ref="J89:J90"/>
    <mergeCell ref="I91:I92"/>
    <mergeCell ref="E91:F92"/>
    <mergeCell ref="K93:K94"/>
    <mergeCell ref="L93:L94"/>
    <mergeCell ref="J93:J94"/>
    <mergeCell ref="E93:F94"/>
    <mergeCell ref="E89:F90"/>
    <mergeCell ref="I93:I94"/>
    <mergeCell ref="I89:I90"/>
    <mergeCell ref="G89:G90"/>
    <mergeCell ref="G91:G92"/>
    <mergeCell ref="G93:G94"/>
    <mergeCell ref="H89:H90"/>
    <mergeCell ref="H93:H94"/>
    <mergeCell ref="H91:H92"/>
    <mergeCell ref="N89:N90"/>
    <mergeCell ref="M91:M92"/>
    <mergeCell ref="M93:M94"/>
    <mergeCell ref="N91:N92"/>
    <mergeCell ref="N93:N94"/>
    <mergeCell ref="M89:M90"/>
    <mergeCell ref="A41:A46"/>
    <mergeCell ref="C55:E55"/>
    <mergeCell ref="C56:E56"/>
    <mergeCell ref="E57:F57"/>
    <mergeCell ref="D45:E45"/>
    <mergeCell ref="C46:E46"/>
    <mergeCell ref="C47:E47"/>
    <mergeCell ref="A47:A56"/>
    <mergeCell ref="C50:E50"/>
    <mergeCell ref="D43:E43"/>
    <mergeCell ref="A66:A70"/>
    <mergeCell ref="A77:A86"/>
    <mergeCell ref="C66:E66"/>
    <mergeCell ref="C83:E83"/>
    <mergeCell ref="C84:E84"/>
    <mergeCell ref="C85:E85"/>
    <mergeCell ref="C86:E86"/>
    <mergeCell ref="D67:E67"/>
    <mergeCell ref="D68:E68"/>
    <mergeCell ref="A71:A76"/>
    <mergeCell ref="A3:F5"/>
    <mergeCell ref="A6:A10"/>
    <mergeCell ref="C6:E6"/>
    <mergeCell ref="D7:E7"/>
    <mergeCell ref="D8:E8"/>
    <mergeCell ref="C9:E9"/>
    <mergeCell ref="C10:E10"/>
    <mergeCell ref="A17:A26"/>
    <mergeCell ref="A11:A16"/>
    <mergeCell ref="C11:E11"/>
    <mergeCell ref="C12:E12"/>
    <mergeCell ref="D13:E13"/>
    <mergeCell ref="D14:E14"/>
    <mergeCell ref="D15:E15"/>
    <mergeCell ref="C26:E26"/>
    <mergeCell ref="A28:A30"/>
    <mergeCell ref="E28:F28"/>
    <mergeCell ref="E29:F29"/>
    <mergeCell ref="E30:F30"/>
    <mergeCell ref="C29:D29"/>
    <mergeCell ref="C30:D30"/>
    <mergeCell ref="C16:E16"/>
    <mergeCell ref="C28:D28"/>
    <mergeCell ref="C17:E17"/>
    <mergeCell ref="C18:E18"/>
    <mergeCell ref="C19:E19"/>
    <mergeCell ref="C20:E20"/>
    <mergeCell ref="D73:E73"/>
    <mergeCell ref="J87:J88"/>
    <mergeCell ref="K87:K88"/>
    <mergeCell ref="L87:L88"/>
    <mergeCell ref="B87:D88"/>
    <mergeCell ref="C77:E77"/>
    <mergeCell ref="D74:E74"/>
    <mergeCell ref="E87:F88"/>
    <mergeCell ref="C79:E79"/>
    <mergeCell ref="C80:E80"/>
    <mergeCell ref="D75:E75"/>
    <mergeCell ref="C76:E76"/>
    <mergeCell ref="C78:E78"/>
    <mergeCell ref="A87:A88"/>
    <mergeCell ref="C81:E81"/>
    <mergeCell ref="C82:E82"/>
    <mergeCell ref="A89:A94"/>
    <mergeCell ref="B89:B90"/>
    <mergeCell ref="C89:D90"/>
    <mergeCell ref="C91:D92"/>
    <mergeCell ref="B91:B92"/>
    <mergeCell ref="C93:D94"/>
    <mergeCell ref="B93:B94"/>
    <mergeCell ref="L91:L92"/>
    <mergeCell ref="R3:R5"/>
    <mergeCell ref="G63:G65"/>
    <mergeCell ref="G87:G88"/>
    <mergeCell ref="H87:H88"/>
    <mergeCell ref="M63:M65"/>
    <mergeCell ref="M87:M88"/>
    <mergeCell ref="L63:L65"/>
    <mergeCell ref="J63:J65"/>
    <mergeCell ref="Q3:Q5"/>
  </mergeCells>
  <printOptions horizontalCentered="1"/>
  <pageMargins left="0.5905511811023623" right="0.5905511811023623" top="0.5905511811023623" bottom="0.3937007874015748" header="0.3937007874015748" footer="0"/>
  <pageSetup firstPageNumber="40" useFirstPageNumber="1" fitToHeight="3" fitToWidth="1" horizontalDpi="300" verticalDpi="300" orientation="landscape" pageOrder="overThenDown" paperSize="9" scale="71" r:id="rId1"/>
  <rowBreaks count="2" manualBreakCount="2">
    <brk id="3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5" zoomScaleNormal="115" workbookViewId="0" topLeftCell="A1">
      <selection activeCell="I37" sqref="I37"/>
    </sheetView>
  </sheetViews>
  <sheetFormatPr defaultColWidth="9.00390625" defaultRowHeight="15" customHeight="1"/>
  <cols>
    <col min="1" max="1" width="15.625" style="47" customWidth="1"/>
    <col min="2" max="2" width="11.25390625" style="47" customWidth="1"/>
    <col min="3" max="3" width="9.375" style="47" customWidth="1"/>
    <col min="4" max="4" width="6.875" style="47" customWidth="1"/>
    <col min="5" max="6" width="9.375" style="47" customWidth="1"/>
    <col min="7" max="7" width="6.875" style="47" customWidth="1"/>
    <col min="8" max="8" width="9.375" style="47" customWidth="1"/>
    <col min="9" max="9" width="9.375" style="81" customWidth="1"/>
    <col min="10" max="10" width="9.375" style="47" customWidth="1"/>
    <col min="11" max="11" width="10.625" style="47" customWidth="1"/>
    <col min="12" max="12" width="5.125" style="47" customWidth="1"/>
    <col min="13" max="13" width="4.625" style="47" customWidth="1"/>
    <col min="14" max="14" width="8.625" style="47" customWidth="1"/>
    <col min="15" max="15" width="22.625" style="47" customWidth="1"/>
    <col min="16" max="16" width="6.625" style="47" customWidth="1"/>
    <col min="17" max="17" width="4.625" style="47" customWidth="1"/>
    <col min="18" max="18" width="6.625" style="47" customWidth="1"/>
    <col min="19" max="16384" width="9.00390625" style="47" customWidth="1"/>
  </cols>
  <sheetData>
    <row r="1" ht="15" customHeight="1">
      <c r="A1" s="2" t="s">
        <v>480</v>
      </c>
    </row>
    <row r="2" spans="6:9" ht="15" customHeight="1">
      <c r="F2" s="240" t="s">
        <v>491</v>
      </c>
      <c r="G2" s="240"/>
      <c r="H2" s="240"/>
      <c r="I2" s="240"/>
    </row>
    <row r="3" spans="1:9" ht="13.5" customHeight="1">
      <c r="A3" s="254" t="s">
        <v>372</v>
      </c>
      <c r="B3" s="222" t="s">
        <v>373</v>
      </c>
      <c r="C3" s="222" t="s">
        <v>374</v>
      </c>
      <c r="D3" s="253" t="s">
        <v>375</v>
      </c>
      <c r="E3" s="253"/>
      <c r="F3" s="266" t="s">
        <v>376</v>
      </c>
      <c r="G3" s="264" t="s">
        <v>377</v>
      </c>
      <c r="H3" s="222" t="s">
        <v>490</v>
      </c>
      <c r="I3" s="262"/>
    </row>
    <row r="4" spans="1:9" ht="13.5" customHeight="1">
      <c r="A4" s="255"/>
      <c r="B4" s="223"/>
      <c r="C4" s="223"/>
      <c r="D4" s="82" t="s">
        <v>378</v>
      </c>
      <c r="E4" s="82" t="s">
        <v>379</v>
      </c>
      <c r="F4" s="267"/>
      <c r="G4" s="265"/>
      <c r="H4" s="223"/>
      <c r="I4" s="263"/>
    </row>
    <row r="5" spans="1:9" ht="13.5" customHeight="1">
      <c r="A5" s="256"/>
      <c r="B5" s="224"/>
      <c r="C5" s="224"/>
      <c r="D5" s="50" t="s">
        <v>380</v>
      </c>
      <c r="E5" s="50" t="s">
        <v>381</v>
      </c>
      <c r="F5" s="50" t="s">
        <v>381</v>
      </c>
      <c r="G5" s="50" t="s">
        <v>381</v>
      </c>
      <c r="H5" s="108" t="s">
        <v>484</v>
      </c>
      <c r="I5" s="135" t="s">
        <v>485</v>
      </c>
    </row>
    <row r="6" spans="1:9" ht="24" customHeight="1">
      <c r="A6" s="109" t="s">
        <v>266</v>
      </c>
      <c r="B6" s="124" t="s">
        <v>17</v>
      </c>
      <c r="C6" s="106" t="s">
        <v>382</v>
      </c>
      <c r="D6" s="106" t="s">
        <v>383</v>
      </c>
      <c r="E6" s="125">
        <v>945</v>
      </c>
      <c r="F6" s="100">
        <v>39</v>
      </c>
      <c r="G6" s="106" t="s">
        <v>383</v>
      </c>
      <c r="H6" s="100">
        <v>1344</v>
      </c>
      <c r="I6" s="126">
        <v>3349</v>
      </c>
    </row>
    <row r="7" spans="1:9" ht="24" customHeight="1">
      <c r="A7" s="110" t="s">
        <v>267</v>
      </c>
      <c r="B7" s="127" t="s">
        <v>486</v>
      </c>
      <c r="C7" s="107" t="s">
        <v>382</v>
      </c>
      <c r="D7" s="107" t="s">
        <v>383</v>
      </c>
      <c r="E7" s="128">
        <v>787</v>
      </c>
      <c r="F7" s="99">
        <v>173</v>
      </c>
      <c r="G7" s="107" t="s">
        <v>383</v>
      </c>
      <c r="H7" s="99">
        <v>2520</v>
      </c>
      <c r="I7" s="102">
        <v>4252</v>
      </c>
    </row>
    <row r="8" spans="1:9" ht="24" customHeight="1">
      <c r="A8" s="110" t="s">
        <v>268</v>
      </c>
      <c r="B8" s="107" t="s">
        <v>384</v>
      </c>
      <c r="C8" s="107" t="s">
        <v>382</v>
      </c>
      <c r="D8" s="107" t="s">
        <v>383</v>
      </c>
      <c r="E8" s="128">
        <v>735</v>
      </c>
      <c r="F8" s="99">
        <v>135</v>
      </c>
      <c r="G8" s="107" t="s">
        <v>383</v>
      </c>
      <c r="H8" s="99">
        <v>2100</v>
      </c>
      <c r="I8" s="102">
        <v>3620</v>
      </c>
    </row>
    <row r="9" spans="1:9" ht="24" customHeight="1">
      <c r="A9" s="110" t="s">
        <v>269</v>
      </c>
      <c r="B9" s="107" t="s">
        <v>384</v>
      </c>
      <c r="C9" s="107" t="s">
        <v>382</v>
      </c>
      <c r="D9" s="128">
        <v>6</v>
      </c>
      <c r="E9" s="128">
        <v>1512</v>
      </c>
      <c r="F9" s="99">
        <v>210</v>
      </c>
      <c r="G9" s="107" t="s">
        <v>383</v>
      </c>
      <c r="H9" s="99">
        <v>2352</v>
      </c>
      <c r="I9" s="102">
        <v>4452</v>
      </c>
    </row>
    <row r="10" spans="1:9" ht="24" customHeight="1">
      <c r="A10" s="110" t="s">
        <v>270</v>
      </c>
      <c r="B10" s="107" t="s">
        <v>385</v>
      </c>
      <c r="C10" s="107" t="s">
        <v>382</v>
      </c>
      <c r="D10" s="107" t="s">
        <v>383</v>
      </c>
      <c r="E10" s="128">
        <v>840</v>
      </c>
      <c r="F10" s="99">
        <v>105</v>
      </c>
      <c r="G10" s="107" t="s">
        <v>383</v>
      </c>
      <c r="H10" s="99">
        <v>1890</v>
      </c>
      <c r="I10" s="102">
        <v>3885</v>
      </c>
    </row>
    <row r="11" spans="1:9" ht="24" customHeight="1">
      <c r="A11" s="110" t="s">
        <v>271</v>
      </c>
      <c r="B11" s="107" t="s">
        <v>386</v>
      </c>
      <c r="C11" s="107" t="s">
        <v>382</v>
      </c>
      <c r="D11" s="107" t="s">
        <v>383</v>
      </c>
      <c r="E11" s="128">
        <v>735</v>
      </c>
      <c r="F11" s="99">
        <v>52</v>
      </c>
      <c r="G11" s="107" t="s">
        <v>383</v>
      </c>
      <c r="H11" s="99">
        <v>1785</v>
      </c>
      <c r="I11" s="102">
        <v>3675</v>
      </c>
    </row>
    <row r="12" spans="1:9" ht="24" customHeight="1">
      <c r="A12" s="110" t="s">
        <v>272</v>
      </c>
      <c r="B12" s="107" t="s">
        <v>387</v>
      </c>
      <c r="C12" s="107" t="s">
        <v>382</v>
      </c>
      <c r="D12" s="129">
        <v>8</v>
      </c>
      <c r="E12" s="128">
        <v>1470</v>
      </c>
      <c r="F12" s="99">
        <v>178</v>
      </c>
      <c r="G12" s="107" t="s">
        <v>383</v>
      </c>
      <c r="H12" s="99">
        <v>1827</v>
      </c>
      <c r="I12" s="102">
        <v>3612</v>
      </c>
    </row>
    <row r="13" spans="1:9" ht="24" customHeight="1">
      <c r="A13" s="110" t="s">
        <v>273</v>
      </c>
      <c r="B13" s="127" t="s">
        <v>487</v>
      </c>
      <c r="C13" s="107" t="s">
        <v>382</v>
      </c>
      <c r="D13" s="128">
        <v>10</v>
      </c>
      <c r="E13" s="128">
        <v>2030</v>
      </c>
      <c r="F13" s="99">
        <v>203</v>
      </c>
      <c r="G13" s="107" t="s">
        <v>383</v>
      </c>
      <c r="H13" s="99">
        <v>2040</v>
      </c>
      <c r="I13" s="102">
        <v>4070</v>
      </c>
    </row>
    <row r="14" spans="1:9" ht="24" customHeight="1">
      <c r="A14" s="110" t="s">
        <v>274</v>
      </c>
      <c r="B14" s="107" t="s">
        <v>388</v>
      </c>
      <c r="C14" s="107" t="s">
        <v>389</v>
      </c>
      <c r="D14" s="128">
        <v>10</v>
      </c>
      <c r="E14" s="128">
        <v>1838</v>
      </c>
      <c r="F14" s="99">
        <v>242</v>
      </c>
      <c r="G14" s="128">
        <v>126</v>
      </c>
      <c r="H14" s="99">
        <v>1960</v>
      </c>
      <c r="I14" s="102">
        <v>4370</v>
      </c>
    </row>
    <row r="15" spans="1:9" ht="24" customHeight="1">
      <c r="A15" s="110" t="s">
        <v>275</v>
      </c>
      <c r="B15" s="107" t="s">
        <v>390</v>
      </c>
      <c r="C15" s="107" t="s">
        <v>391</v>
      </c>
      <c r="D15" s="128">
        <v>5</v>
      </c>
      <c r="E15" s="128">
        <v>1890</v>
      </c>
      <c r="F15" s="99">
        <v>84</v>
      </c>
      <c r="G15" s="128">
        <v>105</v>
      </c>
      <c r="H15" s="99">
        <v>2410</v>
      </c>
      <c r="I15" s="102">
        <v>4930</v>
      </c>
    </row>
    <row r="16" spans="1:9" ht="24" customHeight="1">
      <c r="A16" s="103" t="s">
        <v>276</v>
      </c>
      <c r="B16" s="107" t="s">
        <v>392</v>
      </c>
      <c r="C16" s="107" t="s">
        <v>382</v>
      </c>
      <c r="D16" s="107" t="s">
        <v>383</v>
      </c>
      <c r="E16" s="128">
        <v>500</v>
      </c>
      <c r="F16" s="99">
        <v>160</v>
      </c>
      <c r="G16" s="107" t="s">
        <v>383</v>
      </c>
      <c r="H16" s="99">
        <v>2180</v>
      </c>
      <c r="I16" s="102">
        <v>4490</v>
      </c>
    </row>
    <row r="17" spans="1:9" ht="24" customHeight="1">
      <c r="A17" s="103" t="s">
        <v>393</v>
      </c>
      <c r="B17" s="107" t="s">
        <v>394</v>
      </c>
      <c r="C17" s="107" t="s">
        <v>389</v>
      </c>
      <c r="D17" s="128">
        <v>10</v>
      </c>
      <c r="E17" s="128">
        <v>1785</v>
      </c>
      <c r="F17" s="99">
        <v>178</v>
      </c>
      <c r="G17" s="107" t="s">
        <v>383</v>
      </c>
      <c r="H17" s="99">
        <v>1785</v>
      </c>
      <c r="I17" s="102">
        <v>3570</v>
      </c>
    </row>
    <row r="18" spans="1:9" ht="24" customHeight="1">
      <c r="A18" s="110" t="s">
        <v>278</v>
      </c>
      <c r="B18" s="107" t="s">
        <v>385</v>
      </c>
      <c r="C18" s="107" t="s">
        <v>389</v>
      </c>
      <c r="D18" s="107" t="s">
        <v>383</v>
      </c>
      <c r="E18" s="128">
        <v>1102</v>
      </c>
      <c r="F18" s="99">
        <v>63</v>
      </c>
      <c r="G18" s="128">
        <v>105</v>
      </c>
      <c r="H18" s="99">
        <v>1837</v>
      </c>
      <c r="I18" s="102">
        <v>4777</v>
      </c>
    </row>
    <row r="19" spans="1:9" ht="24" customHeight="1">
      <c r="A19" s="110" t="s">
        <v>318</v>
      </c>
      <c r="B19" s="107" t="s">
        <v>384</v>
      </c>
      <c r="C19" s="127" t="s">
        <v>395</v>
      </c>
      <c r="D19" s="128">
        <v>10</v>
      </c>
      <c r="E19" s="128">
        <v>2520</v>
      </c>
      <c r="F19" s="99">
        <v>252</v>
      </c>
      <c r="G19" s="128">
        <v>105</v>
      </c>
      <c r="H19" s="99">
        <v>2625</v>
      </c>
      <c r="I19" s="102">
        <v>5145</v>
      </c>
    </row>
    <row r="20" spans="1:9" ht="24" customHeight="1">
      <c r="A20" s="110" t="s">
        <v>319</v>
      </c>
      <c r="B20" s="107" t="s">
        <v>396</v>
      </c>
      <c r="C20" s="107" t="s">
        <v>382</v>
      </c>
      <c r="D20" s="128">
        <v>5</v>
      </c>
      <c r="E20" s="128">
        <v>1000</v>
      </c>
      <c r="F20" s="99">
        <v>220</v>
      </c>
      <c r="G20" s="107" t="s">
        <v>383</v>
      </c>
      <c r="H20" s="99">
        <v>2100</v>
      </c>
      <c r="I20" s="102">
        <v>4300</v>
      </c>
    </row>
    <row r="21" spans="1:9" ht="24" customHeight="1">
      <c r="A21" s="110" t="s">
        <v>320</v>
      </c>
      <c r="B21" s="107" t="s">
        <v>397</v>
      </c>
      <c r="C21" s="107" t="s">
        <v>389</v>
      </c>
      <c r="D21" s="128">
        <v>10</v>
      </c>
      <c r="E21" s="128">
        <v>2500</v>
      </c>
      <c r="F21" s="99">
        <v>260</v>
      </c>
      <c r="G21" s="128">
        <v>110</v>
      </c>
      <c r="H21" s="99">
        <v>2610</v>
      </c>
      <c r="I21" s="102">
        <v>5210</v>
      </c>
    </row>
    <row r="22" spans="1:9" ht="24" customHeight="1">
      <c r="A22" s="110" t="s">
        <v>321</v>
      </c>
      <c r="B22" s="127" t="s">
        <v>488</v>
      </c>
      <c r="C22" s="107" t="s">
        <v>382</v>
      </c>
      <c r="D22" s="107" t="s">
        <v>383</v>
      </c>
      <c r="E22" s="128">
        <v>840</v>
      </c>
      <c r="F22" s="99">
        <v>126</v>
      </c>
      <c r="G22" s="107" t="s">
        <v>383</v>
      </c>
      <c r="H22" s="99">
        <v>2100</v>
      </c>
      <c r="I22" s="102">
        <v>3559</v>
      </c>
    </row>
    <row r="23" spans="1:9" ht="24" customHeight="1">
      <c r="A23" s="110" t="s">
        <v>322</v>
      </c>
      <c r="B23" s="107" t="s">
        <v>398</v>
      </c>
      <c r="C23" s="107" t="s">
        <v>382</v>
      </c>
      <c r="D23" s="107" t="s">
        <v>383</v>
      </c>
      <c r="E23" s="128">
        <v>945</v>
      </c>
      <c r="F23" s="99">
        <v>157</v>
      </c>
      <c r="G23" s="107" t="s">
        <v>383</v>
      </c>
      <c r="H23" s="99">
        <v>2520</v>
      </c>
      <c r="I23" s="102">
        <v>4095</v>
      </c>
    </row>
    <row r="24" spans="1:9" ht="24" customHeight="1">
      <c r="A24" s="110" t="s">
        <v>323</v>
      </c>
      <c r="B24" s="107" t="s">
        <v>399</v>
      </c>
      <c r="C24" s="107" t="s">
        <v>389</v>
      </c>
      <c r="D24" s="128">
        <v>8</v>
      </c>
      <c r="E24" s="128">
        <v>1932</v>
      </c>
      <c r="F24" s="99">
        <v>241</v>
      </c>
      <c r="G24" s="107" t="s">
        <v>383</v>
      </c>
      <c r="H24" s="99">
        <v>2415</v>
      </c>
      <c r="I24" s="102">
        <v>4830</v>
      </c>
    </row>
    <row r="25" spans="1:9" ht="24" customHeight="1">
      <c r="A25" s="110" t="s">
        <v>324</v>
      </c>
      <c r="B25" s="107" t="s">
        <v>400</v>
      </c>
      <c r="C25" s="107" t="s">
        <v>382</v>
      </c>
      <c r="D25" s="107" t="s">
        <v>383</v>
      </c>
      <c r="E25" s="128">
        <v>630</v>
      </c>
      <c r="F25" s="99">
        <v>136</v>
      </c>
      <c r="G25" s="107" t="s">
        <v>383</v>
      </c>
      <c r="H25" s="99">
        <v>1995</v>
      </c>
      <c r="I25" s="102">
        <f>(130*10+160*10+E25)*1.05</f>
        <v>3706.5</v>
      </c>
    </row>
    <row r="26" spans="1:9" ht="24" customHeight="1">
      <c r="A26" s="110" t="s">
        <v>325</v>
      </c>
      <c r="B26" s="107" t="s">
        <v>401</v>
      </c>
      <c r="C26" s="107" t="s">
        <v>382</v>
      </c>
      <c r="D26" s="107" t="s">
        <v>383</v>
      </c>
      <c r="E26" s="128">
        <v>966</v>
      </c>
      <c r="F26" s="99">
        <v>176</v>
      </c>
      <c r="G26" s="107" t="s">
        <v>383</v>
      </c>
      <c r="H26" s="99">
        <v>2730</v>
      </c>
      <c r="I26" s="102">
        <v>5040</v>
      </c>
    </row>
    <row r="27" spans="1:9" ht="24" customHeight="1">
      <c r="A27" s="110" t="s">
        <v>326</v>
      </c>
      <c r="B27" s="127" t="s">
        <v>489</v>
      </c>
      <c r="C27" s="107" t="s">
        <v>389</v>
      </c>
      <c r="D27" s="128">
        <v>8</v>
      </c>
      <c r="E27" s="128">
        <v>1260</v>
      </c>
      <c r="F27" s="99">
        <v>157</v>
      </c>
      <c r="G27" s="128">
        <v>84</v>
      </c>
      <c r="H27" s="99">
        <v>1659</v>
      </c>
      <c r="I27" s="102">
        <v>3234</v>
      </c>
    </row>
    <row r="28" spans="1:9" ht="24" customHeight="1">
      <c r="A28" s="110" t="s">
        <v>327</v>
      </c>
      <c r="B28" s="127" t="s">
        <v>489</v>
      </c>
      <c r="C28" s="107" t="s">
        <v>382</v>
      </c>
      <c r="D28" s="107" t="s">
        <v>383</v>
      </c>
      <c r="E28" s="128">
        <v>840</v>
      </c>
      <c r="F28" s="99">
        <v>157</v>
      </c>
      <c r="G28" s="107" t="s">
        <v>383</v>
      </c>
      <c r="H28" s="99">
        <v>2415</v>
      </c>
      <c r="I28" s="102">
        <v>3990</v>
      </c>
    </row>
    <row r="29" spans="1:9" ht="24" customHeight="1">
      <c r="A29" s="110" t="s">
        <v>351</v>
      </c>
      <c r="B29" s="107" t="s">
        <v>402</v>
      </c>
      <c r="C29" s="127" t="s">
        <v>395</v>
      </c>
      <c r="D29" s="128">
        <v>10</v>
      </c>
      <c r="E29" s="128">
        <v>2100</v>
      </c>
      <c r="F29" s="99">
        <v>210</v>
      </c>
      <c r="G29" s="107" t="s">
        <v>403</v>
      </c>
      <c r="H29" s="99">
        <v>2100</v>
      </c>
      <c r="I29" s="102">
        <v>4200</v>
      </c>
    </row>
    <row r="30" spans="1:9" ht="24" customHeight="1">
      <c r="A30" s="103" t="s">
        <v>349</v>
      </c>
      <c r="B30" s="107" t="s">
        <v>404</v>
      </c>
      <c r="C30" s="107" t="s">
        <v>382</v>
      </c>
      <c r="D30" s="107" t="s">
        <v>383</v>
      </c>
      <c r="E30" s="128">
        <v>1050</v>
      </c>
      <c r="F30" s="99">
        <v>68</v>
      </c>
      <c r="G30" s="107" t="s">
        <v>383</v>
      </c>
      <c r="H30" s="99">
        <v>1730</v>
      </c>
      <c r="I30" s="102">
        <v>3720</v>
      </c>
    </row>
    <row r="31" spans="1:9" ht="24" customHeight="1">
      <c r="A31" s="103" t="s">
        <v>352</v>
      </c>
      <c r="B31" s="107" t="s">
        <v>405</v>
      </c>
      <c r="C31" s="107" t="s">
        <v>382</v>
      </c>
      <c r="D31" s="107" t="s">
        <v>383</v>
      </c>
      <c r="E31" s="128">
        <v>1092</v>
      </c>
      <c r="F31" s="99">
        <v>63</v>
      </c>
      <c r="G31" s="107" t="s">
        <v>383</v>
      </c>
      <c r="H31" s="99">
        <v>1722</v>
      </c>
      <c r="I31" s="102">
        <v>3402</v>
      </c>
    </row>
    <row r="32" spans="1:9" ht="24" customHeight="1">
      <c r="A32" s="103" t="s">
        <v>350</v>
      </c>
      <c r="B32" s="107" t="s">
        <v>406</v>
      </c>
      <c r="C32" s="107" t="s">
        <v>382</v>
      </c>
      <c r="D32" s="107" t="s">
        <v>383</v>
      </c>
      <c r="E32" s="128">
        <v>735</v>
      </c>
      <c r="F32" s="99">
        <v>126</v>
      </c>
      <c r="G32" s="107" t="s">
        <v>383</v>
      </c>
      <c r="H32" s="99">
        <v>1995</v>
      </c>
      <c r="I32" s="102">
        <v>4095</v>
      </c>
    </row>
    <row r="33" spans="1:9" ht="24" customHeight="1">
      <c r="A33" s="110" t="s">
        <v>358</v>
      </c>
      <c r="B33" s="107" t="s">
        <v>18</v>
      </c>
      <c r="C33" s="107" t="s">
        <v>382</v>
      </c>
      <c r="D33" s="128">
        <v>10</v>
      </c>
      <c r="E33" s="128">
        <v>1995</v>
      </c>
      <c r="F33" s="99">
        <v>304</v>
      </c>
      <c r="G33" s="107" t="s">
        <v>383</v>
      </c>
      <c r="H33" s="99">
        <v>1995</v>
      </c>
      <c r="I33" s="102">
        <v>5040</v>
      </c>
    </row>
    <row r="34" spans="1:9" ht="24" customHeight="1">
      <c r="A34" s="103" t="s">
        <v>359</v>
      </c>
      <c r="B34" s="107" t="s">
        <v>405</v>
      </c>
      <c r="C34" s="107" t="s">
        <v>382</v>
      </c>
      <c r="D34" s="107" t="s">
        <v>383</v>
      </c>
      <c r="E34" s="128">
        <v>1092</v>
      </c>
      <c r="F34" s="99">
        <v>63</v>
      </c>
      <c r="G34" s="107" t="s">
        <v>383</v>
      </c>
      <c r="H34" s="99">
        <v>1722</v>
      </c>
      <c r="I34" s="102">
        <v>3402</v>
      </c>
    </row>
    <row r="35" spans="1:9" ht="24" customHeight="1">
      <c r="A35" s="103" t="s">
        <v>360</v>
      </c>
      <c r="B35" s="107" t="s">
        <v>405</v>
      </c>
      <c r="C35" s="107" t="s">
        <v>382</v>
      </c>
      <c r="D35" s="107" t="s">
        <v>383</v>
      </c>
      <c r="E35" s="128">
        <v>1092</v>
      </c>
      <c r="F35" s="99">
        <v>63</v>
      </c>
      <c r="G35" s="107" t="s">
        <v>383</v>
      </c>
      <c r="H35" s="99">
        <v>1722</v>
      </c>
      <c r="I35" s="102">
        <v>3402</v>
      </c>
    </row>
    <row r="36" spans="1:9" ht="24" customHeight="1">
      <c r="A36" s="130" t="s">
        <v>407</v>
      </c>
      <c r="B36" s="131"/>
      <c r="C36" s="132"/>
      <c r="D36" s="132"/>
      <c r="E36" s="132"/>
      <c r="F36" s="133"/>
      <c r="G36" s="132"/>
      <c r="H36" s="133">
        <f>ROUND((H6+H7+H8+H9+H10+H11+H12+H13+H14+H15+H16+H17+H18+H19+H20+H21+H22+H23+H24+H25+H26+H27+H28+H29+H30+H31+H32+H33+H34+H35)/30,0)</f>
        <v>2073</v>
      </c>
      <c r="I36" s="134">
        <f>ROUND((I6+I7+I8+I9+I10+I11+I12+I13+I14+I15+I16+I17+I18+I19+I20+I21+I22+I23+I24+I25+I26+I27+I28+I29+I30+I31+I32+I33+I34+I35)/30,0)</f>
        <v>4114</v>
      </c>
    </row>
    <row r="37" ht="15" customHeight="1">
      <c r="C37" s="47" t="s">
        <v>493</v>
      </c>
    </row>
  </sheetData>
  <mergeCells count="8">
    <mergeCell ref="F2:I2"/>
    <mergeCell ref="H3:I4"/>
    <mergeCell ref="G3:G4"/>
    <mergeCell ref="F3:F4"/>
    <mergeCell ref="A3:A5"/>
    <mergeCell ref="B3:B5"/>
    <mergeCell ref="C3:C5"/>
    <mergeCell ref="D3:E3"/>
  </mergeCells>
  <printOptions horizontalCentered="1"/>
  <pageMargins left="0.5905511811023623" right="0.5905511811023623" top="0.5905511811023623" bottom="0.3937007874015748" header="0.3937007874015748" footer="0"/>
  <pageSetup firstPageNumber="46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4"/>
  <sheetViews>
    <sheetView workbookViewId="0" topLeftCell="A1">
      <pane xSplit="2" ySplit="9" topLeftCell="C118" activePane="bottomRight" state="frozen"/>
      <selection pane="topLeft" activeCell="A4" sqref="A6:A9"/>
      <selection pane="topRight" activeCell="A4" sqref="A6:A9"/>
      <selection pane="bottomLeft" activeCell="A4" sqref="A6:A9"/>
      <selection pane="bottomRight" activeCell="L135" sqref="L135"/>
    </sheetView>
  </sheetViews>
  <sheetFormatPr defaultColWidth="9.00390625" defaultRowHeight="10.5" customHeight="1"/>
  <cols>
    <col min="1" max="1" width="3.75390625" style="83" customWidth="1"/>
    <col min="2" max="2" width="15.00390625" style="83" customWidth="1"/>
    <col min="3" max="3" width="4.375" style="83" customWidth="1"/>
    <col min="4" max="4" width="8.125" style="83" customWidth="1"/>
    <col min="5" max="5" width="4.375" style="83" customWidth="1"/>
    <col min="6" max="6" width="8.125" style="83" customWidth="1"/>
    <col min="7" max="7" width="4.375" style="83" customWidth="1"/>
    <col min="8" max="8" width="8.125" style="83" customWidth="1"/>
    <col min="9" max="9" width="4.375" style="83" customWidth="1"/>
    <col min="10" max="10" width="8.125" style="83" customWidth="1"/>
    <col min="11" max="11" width="4.375" style="83" customWidth="1"/>
    <col min="12" max="12" width="8.125" style="83" customWidth="1"/>
    <col min="13" max="15" width="10.00390625" style="83" customWidth="1"/>
    <col min="16" max="16" width="8.125" style="83" customWidth="1"/>
    <col min="17" max="18" width="10.00390625" style="83" customWidth="1"/>
    <col min="19" max="20" width="8.125" style="83" customWidth="1"/>
    <col min="21" max="21" width="10.00390625" style="83" customWidth="1"/>
    <col min="22" max="23" width="8.125" style="83" customWidth="1"/>
    <col min="24" max="16384" width="9.00390625" style="83" customWidth="1"/>
  </cols>
  <sheetData>
    <row r="1" spans="1:23" ht="10.5" customHeight="1">
      <c r="A1" s="308" t="s">
        <v>481</v>
      </c>
      <c r="B1" s="308"/>
      <c r="C1" s="308"/>
      <c r="V1" s="84" t="s">
        <v>408</v>
      </c>
      <c r="W1" s="84" t="s">
        <v>409</v>
      </c>
    </row>
    <row r="2" spans="1:23" ht="10.5" customHeight="1">
      <c r="A2" s="308"/>
      <c r="B2" s="308"/>
      <c r="C2" s="308"/>
      <c r="V2" s="85" t="s">
        <v>410</v>
      </c>
      <c r="W2" s="85" t="s">
        <v>411</v>
      </c>
    </row>
    <row r="3" spans="22:23" ht="10.5" customHeight="1">
      <c r="V3" s="85" t="s">
        <v>412</v>
      </c>
      <c r="W3" s="85" t="s">
        <v>413</v>
      </c>
    </row>
    <row r="4" spans="22:23" ht="10.5">
      <c r="V4" s="86" t="s">
        <v>414</v>
      </c>
      <c r="W4" s="86" t="s">
        <v>415</v>
      </c>
    </row>
    <row r="5" ht="3.75" customHeight="1" thickBot="1"/>
    <row r="6" spans="1:23" ht="10.5" customHeight="1">
      <c r="A6" s="268" t="s">
        <v>20</v>
      </c>
      <c r="B6" s="270" t="s">
        <v>21</v>
      </c>
      <c r="C6" s="270" t="s">
        <v>416</v>
      </c>
      <c r="D6" s="270"/>
      <c r="E6" s="270"/>
      <c r="F6" s="270"/>
      <c r="G6" s="270"/>
      <c r="H6" s="270"/>
      <c r="I6" s="270"/>
      <c r="J6" s="270"/>
      <c r="K6" s="270" t="s">
        <v>417</v>
      </c>
      <c r="L6" s="270"/>
      <c r="M6" s="270" t="s">
        <v>418</v>
      </c>
      <c r="N6" s="270"/>
      <c r="O6" s="270"/>
      <c r="P6" s="270"/>
      <c r="Q6" s="270"/>
      <c r="R6" s="270"/>
      <c r="S6" s="270"/>
      <c r="T6" s="270"/>
      <c r="U6" s="270"/>
      <c r="V6" s="270"/>
      <c r="W6" s="309"/>
    </row>
    <row r="7" spans="1:23" ht="10.5" customHeight="1">
      <c r="A7" s="269"/>
      <c r="B7" s="271"/>
      <c r="C7" s="271" t="s">
        <v>419</v>
      </c>
      <c r="D7" s="271"/>
      <c r="E7" s="271" t="s">
        <v>420</v>
      </c>
      <c r="F7" s="271"/>
      <c r="G7" s="271" t="s">
        <v>421</v>
      </c>
      <c r="H7" s="271"/>
      <c r="I7" s="271" t="s">
        <v>422</v>
      </c>
      <c r="J7" s="271"/>
      <c r="K7" s="272" t="s">
        <v>423</v>
      </c>
      <c r="L7" s="272" t="s">
        <v>424</v>
      </c>
      <c r="M7" s="272" t="s">
        <v>425</v>
      </c>
      <c r="N7" s="272" t="s">
        <v>426</v>
      </c>
      <c r="O7" s="272" t="s">
        <v>427</v>
      </c>
      <c r="P7" s="272" t="s">
        <v>428</v>
      </c>
      <c r="Q7" s="272" t="s">
        <v>429</v>
      </c>
      <c r="R7" s="272" t="s">
        <v>430</v>
      </c>
      <c r="S7" s="272" t="s">
        <v>431</v>
      </c>
      <c r="T7" s="272" t="s">
        <v>432</v>
      </c>
      <c r="U7" s="272" t="s">
        <v>433</v>
      </c>
      <c r="V7" s="272" t="s">
        <v>434</v>
      </c>
      <c r="W7" s="311" t="s">
        <v>422</v>
      </c>
    </row>
    <row r="8" spans="1:23" ht="9.75" customHeight="1">
      <c r="A8" s="269"/>
      <c r="B8" s="271"/>
      <c r="C8" s="273" t="s">
        <v>435</v>
      </c>
      <c r="D8" s="275" t="s">
        <v>436</v>
      </c>
      <c r="E8" s="275" t="s">
        <v>437</v>
      </c>
      <c r="F8" s="275" t="s">
        <v>436</v>
      </c>
      <c r="G8" s="275" t="s">
        <v>437</v>
      </c>
      <c r="H8" s="275" t="s">
        <v>436</v>
      </c>
      <c r="I8" s="273" t="s">
        <v>435</v>
      </c>
      <c r="J8" s="275" t="s">
        <v>436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311"/>
    </row>
    <row r="9" spans="1:23" ht="9.75" customHeight="1">
      <c r="A9" s="269"/>
      <c r="B9" s="271"/>
      <c r="C9" s="274"/>
      <c r="D9" s="310"/>
      <c r="E9" s="274"/>
      <c r="F9" s="310"/>
      <c r="G9" s="274"/>
      <c r="H9" s="310"/>
      <c r="I9" s="274"/>
      <c r="J9" s="310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311"/>
    </row>
    <row r="10" spans="1:23" ht="10.5" customHeight="1">
      <c r="A10" s="282" t="s">
        <v>438</v>
      </c>
      <c r="B10" s="271" t="s">
        <v>439</v>
      </c>
      <c r="C10" s="276"/>
      <c r="D10" s="277"/>
      <c r="E10" s="276">
        <v>4</v>
      </c>
      <c r="F10" s="277">
        <v>3550</v>
      </c>
      <c r="G10" s="276">
        <v>23</v>
      </c>
      <c r="H10" s="277">
        <v>125000</v>
      </c>
      <c r="I10" s="276"/>
      <c r="J10" s="277"/>
      <c r="K10" s="278">
        <v>30</v>
      </c>
      <c r="L10" s="279">
        <v>32688</v>
      </c>
      <c r="M10" s="87">
        <f aca="true" t="shared" si="0" ref="M10:M41">SUM(N10:W10)</f>
        <v>23685</v>
      </c>
      <c r="N10" s="87"/>
      <c r="O10" s="87">
        <f>269+8491</f>
        <v>8760</v>
      </c>
      <c r="P10" s="87">
        <v>14047</v>
      </c>
      <c r="Q10" s="87"/>
      <c r="R10" s="87"/>
      <c r="S10" s="87">
        <v>818</v>
      </c>
      <c r="T10" s="87"/>
      <c r="U10" s="87">
        <v>60</v>
      </c>
      <c r="V10" s="87"/>
      <c r="W10" s="88"/>
    </row>
    <row r="11" spans="1:23" ht="10.5" customHeight="1">
      <c r="A11" s="282"/>
      <c r="B11" s="271"/>
      <c r="C11" s="276"/>
      <c r="D11" s="277"/>
      <c r="E11" s="276"/>
      <c r="F11" s="277"/>
      <c r="G11" s="276"/>
      <c r="H11" s="277"/>
      <c r="I11" s="276"/>
      <c r="J11" s="277"/>
      <c r="K11" s="278"/>
      <c r="L11" s="280"/>
      <c r="M11" s="89">
        <f t="shared" si="0"/>
        <v>18449</v>
      </c>
      <c r="N11" s="89"/>
      <c r="O11" s="89">
        <v>17612</v>
      </c>
      <c r="P11" s="89">
        <v>513</v>
      </c>
      <c r="Q11" s="89"/>
      <c r="R11" s="89"/>
      <c r="S11" s="89">
        <v>45</v>
      </c>
      <c r="T11" s="89"/>
      <c r="U11" s="89">
        <v>258</v>
      </c>
      <c r="V11" s="89">
        <v>21</v>
      </c>
      <c r="W11" s="90"/>
    </row>
    <row r="12" spans="1:23" ht="10.5" customHeight="1">
      <c r="A12" s="282"/>
      <c r="B12" s="271"/>
      <c r="C12" s="276"/>
      <c r="D12" s="277"/>
      <c r="E12" s="276"/>
      <c r="F12" s="277"/>
      <c r="G12" s="276"/>
      <c r="H12" s="277"/>
      <c r="I12" s="276"/>
      <c r="J12" s="277"/>
      <c r="K12" s="278"/>
      <c r="L12" s="280"/>
      <c r="M12" s="89">
        <f t="shared" si="0"/>
        <v>1314096</v>
      </c>
      <c r="N12" s="89"/>
      <c r="O12" s="89">
        <v>1269039</v>
      </c>
      <c r="P12" s="89">
        <v>11924</v>
      </c>
      <c r="Q12" s="89"/>
      <c r="R12" s="89">
        <v>7765</v>
      </c>
      <c r="S12" s="89">
        <v>65</v>
      </c>
      <c r="T12" s="89"/>
      <c r="U12" s="89">
        <v>23015</v>
      </c>
      <c r="V12" s="89">
        <v>2288</v>
      </c>
      <c r="W12" s="90"/>
    </row>
    <row r="13" spans="1:23" ht="10.5">
      <c r="A13" s="282"/>
      <c r="B13" s="271"/>
      <c r="C13" s="276"/>
      <c r="D13" s="277"/>
      <c r="E13" s="276"/>
      <c r="F13" s="277"/>
      <c r="G13" s="276"/>
      <c r="H13" s="277"/>
      <c r="I13" s="276"/>
      <c r="J13" s="277"/>
      <c r="K13" s="278"/>
      <c r="L13" s="281"/>
      <c r="M13" s="91">
        <f t="shared" si="0"/>
        <v>1356230</v>
      </c>
      <c r="N13" s="91">
        <f aca="true" t="shared" si="1" ref="N13:W13">SUM(N10:N12)</f>
        <v>0</v>
      </c>
      <c r="O13" s="91">
        <f t="shared" si="1"/>
        <v>1295411</v>
      </c>
      <c r="P13" s="91">
        <f t="shared" si="1"/>
        <v>26484</v>
      </c>
      <c r="Q13" s="91">
        <f t="shared" si="1"/>
        <v>0</v>
      </c>
      <c r="R13" s="91">
        <f t="shared" si="1"/>
        <v>7765</v>
      </c>
      <c r="S13" s="91">
        <f t="shared" si="1"/>
        <v>928</v>
      </c>
      <c r="T13" s="91">
        <f t="shared" si="1"/>
        <v>0</v>
      </c>
      <c r="U13" s="91">
        <f t="shared" si="1"/>
        <v>23333</v>
      </c>
      <c r="V13" s="91">
        <f t="shared" si="1"/>
        <v>2309</v>
      </c>
      <c r="W13" s="92">
        <f t="shared" si="1"/>
        <v>0</v>
      </c>
    </row>
    <row r="14" spans="1:23" ht="10.5" customHeight="1">
      <c r="A14" s="282">
        <v>14</v>
      </c>
      <c r="B14" s="271" t="s">
        <v>440</v>
      </c>
      <c r="C14" s="276">
        <v>1</v>
      </c>
      <c r="D14" s="277">
        <v>10614</v>
      </c>
      <c r="E14" s="276"/>
      <c r="F14" s="277"/>
      <c r="G14" s="276">
        <v>2</v>
      </c>
      <c r="H14" s="277">
        <v>3800</v>
      </c>
      <c r="I14" s="276"/>
      <c r="J14" s="277"/>
      <c r="K14" s="278">
        <v>11</v>
      </c>
      <c r="L14" s="288">
        <v>13286</v>
      </c>
      <c r="M14" s="87">
        <f t="shared" si="0"/>
        <v>1550</v>
      </c>
      <c r="N14" s="87">
        <v>10</v>
      </c>
      <c r="O14" s="87">
        <v>1070</v>
      </c>
      <c r="P14" s="87">
        <v>59</v>
      </c>
      <c r="Q14" s="87"/>
      <c r="R14" s="87">
        <v>3</v>
      </c>
      <c r="S14" s="87"/>
      <c r="T14" s="87"/>
      <c r="U14" s="87">
        <v>387</v>
      </c>
      <c r="V14" s="87">
        <v>21</v>
      </c>
      <c r="W14" s="88"/>
    </row>
    <row r="15" spans="1:23" ht="10.5" customHeight="1">
      <c r="A15" s="282"/>
      <c r="B15" s="271"/>
      <c r="C15" s="276"/>
      <c r="D15" s="277"/>
      <c r="E15" s="276"/>
      <c r="F15" s="277"/>
      <c r="G15" s="276"/>
      <c r="H15" s="277"/>
      <c r="I15" s="276"/>
      <c r="J15" s="277"/>
      <c r="K15" s="278"/>
      <c r="L15" s="289"/>
      <c r="M15" s="89">
        <f t="shared" si="0"/>
        <v>15531</v>
      </c>
      <c r="N15" s="89">
        <v>7172</v>
      </c>
      <c r="O15" s="89">
        <v>6576</v>
      </c>
      <c r="P15" s="89">
        <v>1220</v>
      </c>
      <c r="Q15" s="89"/>
      <c r="R15" s="89">
        <v>236</v>
      </c>
      <c r="S15" s="89"/>
      <c r="T15" s="89"/>
      <c r="U15" s="89">
        <v>275</v>
      </c>
      <c r="V15" s="89">
        <v>52</v>
      </c>
      <c r="W15" s="90"/>
    </row>
    <row r="16" spans="1:23" ht="10.5" customHeight="1">
      <c r="A16" s="282"/>
      <c r="B16" s="271"/>
      <c r="C16" s="276"/>
      <c r="D16" s="277"/>
      <c r="E16" s="276"/>
      <c r="F16" s="277"/>
      <c r="G16" s="276"/>
      <c r="H16" s="277"/>
      <c r="I16" s="276"/>
      <c r="J16" s="277"/>
      <c r="K16" s="278"/>
      <c r="L16" s="289"/>
      <c r="M16" s="89">
        <f t="shared" si="0"/>
        <v>246165</v>
      </c>
      <c r="N16" s="89">
        <v>8913</v>
      </c>
      <c r="O16" s="89">
        <v>159107</v>
      </c>
      <c r="P16" s="89">
        <v>2731</v>
      </c>
      <c r="Q16" s="89"/>
      <c r="R16" s="89">
        <v>60683</v>
      </c>
      <c r="S16" s="89">
        <v>390</v>
      </c>
      <c r="T16" s="89">
        <v>19</v>
      </c>
      <c r="U16" s="89">
        <v>13785</v>
      </c>
      <c r="V16" s="89">
        <v>537</v>
      </c>
      <c r="W16" s="90"/>
    </row>
    <row r="17" spans="1:23" ht="10.5" customHeight="1">
      <c r="A17" s="282"/>
      <c r="B17" s="271"/>
      <c r="C17" s="276"/>
      <c r="D17" s="277"/>
      <c r="E17" s="276"/>
      <c r="F17" s="277"/>
      <c r="G17" s="276"/>
      <c r="H17" s="277"/>
      <c r="I17" s="276"/>
      <c r="J17" s="277"/>
      <c r="K17" s="278"/>
      <c r="L17" s="290"/>
      <c r="M17" s="91">
        <f t="shared" si="0"/>
        <v>263246</v>
      </c>
      <c r="N17" s="91">
        <f aca="true" t="shared" si="2" ref="N17:W17">SUM(N14:N16)</f>
        <v>16095</v>
      </c>
      <c r="O17" s="91">
        <f t="shared" si="2"/>
        <v>166753</v>
      </c>
      <c r="P17" s="91">
        <f t="shared" si="2"/>
        <v>4010</v>
      </c>
      <c r="Q17" s="91">
        <f t="shared" si="2"/>
        <v>0</v>
      </c>
      <c r="R17" s="91">
        <f t="shared" si="2"/>
        <v>60922</v>
      </c>
      <c r="S17" s="91">
        <f t="shared" si="2"/>
        <v>390</v>
      </c>
      <c r="T17" s="91">
        <f t="shared" si="2"/>
        <v>19</v>
      </c>
      <c r="U17" s="91">
        <f t="shared" si="2"/>
        <v>14447</v>
      </c>
      <c r="V17" s="91">
        <f t="shared" si="2"/>
        <v>610</v>
      </c>
      <c r="W17" s="92">
        <f t="shared" si="2"/>
        <v>0</v>
      </c>
    </row>
    <row r="18" spans="1:23" ht="10.5" customHeight="1">
      <c r="A18" s="282" t="s">
        <v>441</v>
      </c>
      <c r="B18" s="271" t="s">
        <v>442</v>
      </c>
      <c r="C18" s="276"/>
      <c r="D18" s="277"/>
      <c r="E18" s="276"/>
      <c r="F18" s="277"/>
      <c r="G18" s="276"/>
      <c r="H18" s="277"/>
      <c r="I18" s="276"/>
      <c r="J18" s="277"/>
      <c r="K18" s="278">
        <v>10</v>
      </c>
      <c r="L18" s="288">
        <v>8959</v>
      </c>
      <c r="M18" s="87">
        <f t="shared" si="0"/>
        <v>0</v>
      </c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1:23" ht="10.5" customHeight="1">
      <c r="A19" s="282"/>
      <c r="B19" s="271"/>
      <c r="C19" s="276"/>
      <c r="D19" s="277"/>
      <c r="E19" s="276"/>
      <c r="F19" s="277"/>
      <c r="G19" s="276"/>
      <c r="H19" s="277"/>
      <c r="I19" s="276"/>
      <c r="J19" s="277"/>
      <c r="K19" s="278"/>
      <c r="L19" s="289"/>
      <c r="M19" s="89">
        <f t="shared" si="0"/>
        <v>23560</v>
      </c>
      <c r="N19" s="89">
        <v>123</v>
      </c>
      <c r="O19" s="89">
        <v>22552</v>
      </c>
      <c r="P19" s="89">
        <v>675</v>
      </c>
      <c r="Q19" s="89"/>
      <c r="R19" s="89">
        <v>103</v>
      </c>
      <c r="S19" s="89"/>
      <c r="T19" s="89"/>
      <c r="U19" s="89"/>
      <c r="V19" s="89">
        <v>107</v>
      </c>
      <c r="W19" s="90"/>
    </row>
    <row r="20" spans="1:23" ht="10.5" customHeight="1">
      <c r="A20" s="282"/>
      <c r="B20" s="271"/>
      <c r="C20" s="276"/>
      <c r="D20" s="277"/>
      <c r="E20" s="276"/>
      <c r="F20" s="277"/>
      <c r="G20" s="276"/>
      <c r="H20" s="277"/>
      <c r="I20" s="276"/>
      <c r="J20" s="277"/>
      <c r="K20" s="278"/>
      <c r="L20" s="289"/>
      <c r="M20" s="89">
        <f t="shared" si="0"/>
        <v>233516</v>
      </c>
      <c r="N20" s="89">
        <v>1540</v>
      </c>
      <c r="O20" s="89">
        <v>204786</v>
      </c>
      <c r="P20" s="89">
        <v>1280</v>
      </c>
      <c r="Q20" s="89"/>
      <c r="R20" s="89">
        <v>489</v>
      </c>
      <c r="S20" s="89"/>
      <c r="T20" s="89">
        <v>1</v>
      </c>
      <c r="U20" s="89">
        <v>25183</v>
      </c>
      <c r="V20" s="89">
        <v>237</v>
      </c>
      <c r="W20" s="90"/>
    </row>
    <row r="21" spans="1:23" ht="10.5" customHeight="1">
      <c r="A21" s="282"/>
      <c r="B21" s="271"/>
      <c r="C21" s="276"/>
      <c r="D21" s="277"/>
      <c r="E21" s="276"/>
      <c r="F21" s="277"/>
      <c r="G21" s="276"/>
      <c r="H21" s="277"/>
      <c r="I21" s="276"/>
      <c r="J21" s="277"/>
      <c r="K21" s="278"/>
      <c r="L21" s="290"/>
      <c r="M21" s="91">
        <f t="shared" si="0"/>
        <v>257076</v>
      </c>
      <c r="N21" s="91">
        <f aca="true" t="shared" si="3" ref="N21:W21">SUM(N18:N20)</f>
        <v>1663</v>
      </c>
      <c r="O21" s="91">
        <f t="shared" si="3"/>
        <v>227338</v>
      </c>
      <c r="P21" s="91">
        <f t="shared" si="3"/>
        <v>1955</v>
      </c>
      <c r="Q21" s="91">
        <f t="shared" si="3"/>
        <v>0</v>
      </c>
      <c r="R21" s="91">
        <f t="shared" si="3"/>
        <v>592</v>
      </c>
      <c r="S21" s="91">
        <f t="shared" si="3"/>
        <v>0</v>
      </c>
      <c r="T21" s="91">
        <f t="shared" si="3"/>
        <v>1</v>
      </c>
      <c r="U21" s="91">
        <f t="shared" si="3"/>
        <v>25183</v>
      </c>
      <c r="V21" s="91">
        <f t="shared" si="3"/>
        <v>344</v>
      </c>
      <c r="W21" s="92">
        <f t="shared" si="3"/>
        <v>0</v>
      </c>
    </row>
    <row r="22" spans="1:23" ht="10.5" customHeight="1">
      <c r="A22" s="282" t="s">
        <v>443</v>
      </c>
      <c r="B22" s="271" t="s">
        <v>444</v>
      </c>
      <c r="C22" s="276"/>
      <c r="D22" s="277"/>
      <c r="E22" s="276"/>
      <c r="F22" s="277"/>
      <c r="G22" s="276"/>
      <c r="H22" s="277"/>
      <c r="I22" s="276"/>
      <c r="J22" s="277"/>
      <c r="K22" s="278">
        <v>12</v>
      </c>
      <c r="L22" s="288">
        <v>9644</v>
      </c>
      <c r="M22" s="87">
        <f t="shared" si="0"/>
        <v>827</v>
      </c>
      <c r="N22" s="87">
        <v>827</v>
      </c>
      <c r="O22" s="87"/>
      <c r="P22" s="87"/>
      <c r="Q22" s="87"/>
      <c r="R22" s="87"/>
      <c r="S22" s="87"/>
      <c r="T22" s="87"/>
      <c r="U22" s="87"/>
      <c r="V22" s="87"/>
      <c r="W22" s="88"/>
    </row>
    <row r="23" spans="1:23" ht="10.5" customHeight="1">
      <c r="A23" s="282"/>
      <c r="B23" s="271"/>
      <c r="C23" s="276"/>
      <c r="D23" s="277"/>
      <c r="E23" s="276"/>
      <c r="F23" s="277"/>
      <c r="G23" s="276"/>
      <c r="H23" s="277"/>
      <c r="I23" s="276"/>
      <c r="J23" s="277"/>
      <c r="K23" s="278"/>
      <c r="L23" s="289"/>
      <c r="M23" s="89">
        <f t="shared" si="0"/>
        <v>13968</v>
      </c>
      <c r="N23" s="89">
        <v>199</v>
      </c>
      <c r="O23" s="89">
        <v>13010</v>
      </c>
      <c r="P23" s="89">
        <v>424</v>
      </c>
      <c r="Q23" s="89"/>
      <c r="R23" s="89"/>
      <c r="S23" s="89"/>
      <c r="T23" s="89"/>
      <c r="U23" s="89">
        <v>335</v>
      </c>
      <c r="V23" s="89"/>
      <c r="W23" s="90"/>
    </row>
    <row r="24" spans="1:23" ht="10.5" customHeight="1">
      <c r="A24" s="282"/>
      <c r="B24" s="271"/>
      <c r="C24" s="276"/>
      <c r="D24" s="277"/>
      <c r="E24" s="276"/>
      <c r="F24" s="277"/>
      <c r="G24" s="276"/>
      <c r="H24" s="277"/>
      <c r="I24" s="276"/>
      <c r="J24" s="277"/>
      <c r="K24" s="278"/>
      <c r="L24" s="289"/>
      <c r="M24" s="89">
        <f t="shared" si="0"/>
        <v>201402</v>
      </c>
      <c r="N24" s="89">
        <v>883</v>
      </c>
      <c r="O24" s="89">
        <v>140936</v>
      </c>
      <c r="P24" s="89">
        <v>1348</v>
      </c>
      <c r="Q24" s="89">
        <v>308</v>
      </c>
      <c r="R24" s="89">
        <v>51987</v>
      </c>
      <c r="S24" s="89"/>
      <c r="T24" s="89"/>
      <c r="U24" s="89">
        <v>5108</v>
      </c>
      <c r="V24" s="89">
        <v>521</v>
      </c>
      <c r="W24" s="90">
        <v>311</v>
      </c>
    </row>
    <row r="25" spans="1:23" ht="10.5" customHeight="1">
      <c r="A25" s="282"/>
      <c r="B25" s="271"/>
      <c r="C25" s="276"/>
      <c r="D25" s="277"/>
      <c r="E25" s="276"/>
      <c r="F25" s="277"/>
      <c r="G25" s="276"/>
      <c r="H25" s="277"/>
      <c r="I25" s="276"/>
      <c r="J25" s="277"/>
      <c r="K25" s="278"/>
      <c r="L25" s="290"/>
      <c r="M25" s="91">
        <f t="shared" si="0"/>
        <v>216197</v>
      </c>
      <c r="N25" s="91">
        <f aca="true" t="shared" si="4" ref="N25:W25">SUM(N22:N24)</f>
        <v>1909</v>
      </c>
      <c r="O25" s="91">
        <f t="shared" si="4"/>
        <v>153946</v>
      </c>
      <c r="P25" s="91">
        <f t="shared" si="4"/>
        <v>1772</v>
      </c>
      <c r="Q25" s="91">
        <f t="shared" si="4"/>
        <v>308</v>
      </c>
      <c r="R25" s="91">
        <f t="shared" si="4"/>
        <v>51987</v>
      </c>
      <c r="S25" s="91">
        <f t="shared" si="4"/>
        <v>0</v>
      </c>
      <c r="T25" s="91">
        <f t="shared" si="4"/>
        <v>0</v>
      </c>
      <c r="U25" s="91">
        <f t="shared" si="4"/>
        <v>5443</v>
      </c>
      <c r="V25" s="91">
        <f t="shared" si="4"/>
        <v>521</v>
      </c>
      <c r="W25" s="92">
        <f t="shared" si="4"/>
        <v>311</v>
      </c>
    </row>
    <row r="26" spans="1:23" ht="10.5" customHeight="1">
      <c r="A26" s="282" t="s">
        <v>445</v>
      </c>
      <c r="B26" s="271" t="s">
        <v>446</v>
      </c>
      <c r="C26" s="276">
        <v>1</v>
      </c>
      <c r="D26" s="277">
        <v>5770</v>
      </c>
      <c r="E26" s="276"/>
      <c r="F26" s="277"/>
      <c r="G26" s="276"/>
      <c r="H26" s="277"/>
      <c r="I26" s="276"/>
      <c r="J26" s="277"/>
      <c r="K26" s="278">
        <v>16</v>
      </c>
      <c r="L26" s="288">
        <v>17913</v>
      </c>
      <c r="M26" s="87">
        <f t="shared" si="0"/>
        <v>0</v>
      </c>
      <c r="N26" s="87"/>
      <c r="O26" s="87"/>
      <c r="P26" s="87"/>
      <c r="Q26" s="87"/>
      <c r="R26" s="87"/>
      <c r="S26" s="87"/>
      <c r="T26" s="87"/>
      <c r="U26" s="87"/>
      <c r="V26" s="87"/>
      <c r="W26" s="88"/>
    </row>
    <row r="27" spans="1:23" ht="10.5" customHeight="1">
      <c r="A27" s="282"/>
      <c r="B27" s="271"/>
      <c r="C27" s="276"/>
      <c r="D27" s="277"/>
      <c r="E27" s="276"/>
      <c r="F27" s="277"/>
      <c r="G27" s="276"/>
      <c r="H27" s="277"/>
      <c r="I27" s="276"/>
      <c r="J27" s="277"/>
      <c r="K27" s="278"/>
      <c r="L27" s="289"/>
      <c r="M27" s="89">
        <f t="shared" si="0"/>
        <v>18293</v>
      </c>
      <c r="N27" s="89">
        <v>1</v>
      </c>
      <c r="O27" s="89">
        <v>15500</v>
      </c>
      <c r="P27" s="89">
        <v>440</v>
      </c>
      <c r="Q27" s="89">
        <v>6</v>
      </c>
      <c r="R27" s="89">
        <v>91</v>
      </c>
      <c r="S27" s="89"/>
      <c r="T27" s="89"/>
      <c r="U27" s="89">
        <v>2255</v>
      </c>
      <c r="V27" s="89"/>
      <c r="W27" s="90"/>
    </row>
    <row r="28" spans="1:23" ht="10.5" customHeight="1">
      <c r="A28" s="282"/>
      <c r="B28" s="271"/>
      <c r="C28" s="276"/>
      <c r="D28" s="277"/>
      <c r="E28" s="276"/>
      <c r="F28" s="277"/>
      <c r="G28" s="276"/>
      <c r="H28" s="277"/>
      <c r="I28" s="276"/>
      <c r="J28" s="277"/>
      <c r="K28" s="278"/>
      <c r="L28" s="289"/>
      <c r="M28" s="89">
        <f t="shared" si="0"/>
        <v>462539</v>
      </c>
      <c r="N28" s="89">
        <v>2568</v>
      </c>
      <c r="O28" s="89">
        <v>361722</v>
      </c>
      <c r="P28" s="89">
        <v>2713</v>
      </c>
      <c r="Q28" s="89">
        <v>5021</v>
      </c>
      <c r="R28" s="89">
        <v>73571</v>
      </c>
      <c r="S28" s="89"/>
      <c r="T28" s="89"/>
      <c r="U28" s="89">
        <v>16856</v>
      </c>
      <c r="V28" s="89">
        <v>88</v>
      </c>
      <c r="W28" s="90"/>
    </row>
    <row r="29" spans="1:23" ht="10.5" customHeight="1">
      <c r="A29" s="282"/>
      <c r="B29" s="271"/>
      <c r="C29" s="276"/>
      <c r="D29" s="277"/>
      <c r="E29" s="276"/>
      <c r="F29" s="277"/>
      <c r="G29" s="276"/>
      <c r="H29" s="277"/>
      <c r="I29" s="276"/>
      <c r="J29" s="277"/>
      <c r="K29" s="278"/>
      <c r="L29" s="290"/>
      <c r="M29" s="91">
        <f t="shared" si="0"/>
        <v>480832</v>
      </c>
      <c r="N29" s="91">
        <f aca="true" t="shared" si="5" ref="N29:W29">SUM(N26:N28)</f>
        <v>2569</v>
      </c>
      <c r="O29" s="91">
        <f t="shared" si="5"/>
        <v>377222</v>
      </c>
      <c r="P29" s="91">
        <f t="shared" si="5"/>
        <v>3153</v>
      </c>
      <c r="Q29" s="91">
        <f t="shared" si="5"/>
        <v>5027</v>
      </c>
      <c r="R29" s="91">
        <f t="shared" si="5"/>
        <v>73662</v>
      </c>
      <c r="S29" s="91">
        <f t="shared" si="5"/>
        <v>0</v>
      </c>
      <c r="T29" s="91">
        <f t="shared" si="5"/>
        <v>0</v>
      </c>
      <c r="U29" s="91">
        <f t="shared" si="5"/>
        <v>19111</v>
      </c>
      <c r="V29" s="91">
        <f t="shared" si="5"/>
        <v>88</v>
      </c>
      <c r="W29" s="92">
        <f t="shared" si="5"/>
        <v>0</v>
      </c>
    </row>
    <row r="30" spans="1:23" ht="10.5" customHeight="1">
      <c r="A30" s="282">
        <v>12</v>
      </c>
      <c r="B30" s="271" t="s">
        <v>447</v>
      </c>
      <c r="C30" s="276"/>
      <c r="D30" s="277"/>
      <c r="E30" s="276"/>
      <c r="F30" s="277"/>
      <c r="G30" s="276">
        <v>2</v>
      </c>
      <c r="H30" s="277">
        <v>6611</v>
      </c>
      <c r="I30" s="276"/>
      <c r="J30" s="277"/>
      <c r="K30" s="278">
        <v>11</v>
      </c>
      <c r="L30" s="288">
        <v>10505</v>
      </c>
      <c r="M30" s="87">
        <f t="shared" si="0"/>
        <v>821</v>
      </c>
      <c r="N30" s="87"/>
      <c r="O30" s="87">
        <v>821</v>
      </c>
      <c r="P30" s="87"/>
      <c r="Q30" s="87"/>
      <c r="R30" s="87"/>
      <c r="S30" s="87"/>
      <c r="T30" s="87"/>
      <c r="U30" s="87"/>
      <c r="V30" s="87"/>
      <c r="W30" s="88"/>
    </row>
    <row r="31" spans="1:23" ht="10.5" customHeight="1">
      <c r="A31" s="282"/>
      <c r="B31" s="271"/>
      <c r="C31" s="276"/>
      <c r="D31" s="277"/>
      <c r="E31" s="276"/>
      <c r="F31" s="277"/>
      <c r="G31" s="276"/>
      <c r="H31" s="277"/>
      <c r="I31" s="276"/>
      <c r="J31" s="277"/>
      <c r="K31" s="278"/>
      <c r="L31" s="289"/>
      <c r="M31" s="89">
        <f t="shared" si="0"/>
        <v>7725</v>
      </c>
      <c r="N31" s="89"/>
      <c r="O31" s="89">
        <v>7725</v>
      </c>
      <c r="P31" s="89"/>
      <c r="Q31" s="89"/>
      <c r="R31" s="89"/>
      <c r="S31" s="89"/>
      <c r="T31" s="89"/>
      <c r="U31" s="89"/>
      <c r="V31" s="89"/>
      <c r="W31" s="90"/>
    </row>
    <row r="32" spans="1:23" ht="10.5" customHeight="1">
      <c r="A32" s="282"/>
      <c r="B32" s="271"/>
      <c r="C32" s="276"/>
      <c r="D32" s="277"/>
      <c r="E32" s="276"/>
      <c r="F32" s="277"/>
      <c r="G32" s="276"/>
      <c r="H32" s="277"/>
      <c r="I32" s="276"/>
      <c r="J32" s="277"/>
      <c r="K32" s="278"/>
      <c r="L32" s="289"/>
      <c r="M32" s="89">
        <f t="shared" si="0"/>
        <v>296325</v>
      </c>
      <c r="N32" s="89">
        <v>19929</v>
      </c>
      <c r="O32" s="89">
        <v>146649</v>
      </c>
      <c r="P32" s="89">
        <v>3904</v>
      </c>
      <c r="Q32" s="89"/>
      <c r="R32" s="89">
        <v>107772</v>
      </c>
      <c r="S32" s="89"/>
      <c r="T32" s="89"/>
      <c r="U32" s="89">
        <v>12329</v>
      </c>
      <c r="V32" s="89">
        <v>264</v>
      </c>
      <c r="W32" s="90">
        <v>5478</v>
      </c>
    </row>
    <row r="33" spans="1:23" ht="10.5" customHeight="1">
      <c r="A33" s="282"/>
      <c r="B33" s="271"/>
      <c r="C33" s="276"/>
      <c r="D33" s="277"/>
      <c r="E33" s="276"/>
      <c r="F33" s="277"/>
      <c r="G33" s="276"/>
      <c r="H33" s="277"/>
      <c r="I33" s="276"/>
      <c r="J33" s="277"/>
      <c r="K33" s="278"/>
      <c r="L33" s="290"/>
      <c r="M33" s="91">
        <f t="shared" si="0"/>
        <v>304871</v>
      </c>
      <c r="N33" s="91">
        <f aca="true" t="shared" si="6" ref="N33:W33">SUM(N30:N32)</f>
        <v>19929</v>
      </c>
      <c r="O33" s="91">
        <f t="shared" si="6"/>
        <v>155195</v>
      </c>
      <c r="P33" s="91">
        <f t="shared" si="6"/>
        <v>3904</v>
      </c>
      <c r="Q33" s="91">
        <f t="shared" si="6"/>
        <v>0</v>
      </c>
      <c r="R33" s="91">
        <f t="shared" si="6"/>
        <v>107772</v>
      </c>
      <c r="S33" s="91">
        <f t="shared" si="6"/>
        <v>0</v>
      </c>
      <c r="T33" s="91">
        <f t="shared" si="6"/>
        <v>0</v>
      </c>
      <c r="U33" s="91">
        <f t="shared" si="6"/>
        <v>12329</v>
      </c>
      <c r="V33" s="91">
        <f t="shared" si="6"/>
        <v>264</v>
      </c>
      <c r="W33" s="92">
        <f t="shared" si="6"/>
        <v>5478</v>
      </c>
    </row>
    <row r="34" spans="1:23" ht="10.5" customHeight="1">
      <c r="A34" s="282" t="s">
        <v>448</v>
      </c>
      <c r="B34" s="271" t="s">
        <v>449</v>
      </c>
      <c r="C34" s="276"/>
      <c r="D34" s="277"/>
      <c r="E34" s="276"/>
      <c r="F34" s="277"/>
      <c r="G34" s="276"/>
      <c r="H34" s="277"/>
      <c r="I34" s="276"/>
      <c r="J34" s="277"/>
      <c r="K34" s="278">
        <v>2</v>
      </c>
      <c r="L34" s="288">
        <v>7000</v>
      </c>
      <c r="M34" s="87">
        <f t="shared" si="0"/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8"/>
    </row>
    <row r="35" spans="1:23" ht="10.5" customHeight="1">
      <c r="A35" s="282"/>
      <c r="B35" s="271"/>
      <c r="C35" s="276"/>
      <c r="D35" s="277"/>
      <c r="E35" s="276"/>
      <c r="F35" s="277"/>
      <c r="G35" s="276"/>
      <c r="H35" s="277"/>
      <c r="I35" s="276"/>
      <c r="J35" s="277"/>
      <c r="K35" s="278"/>
      <c r="L35" s="289"/>
      <c r="M35" s="89">
        <f t="shared" si="0"/>
        <v>1911</v>
      </c>
      <c r="N35" s="89"/>
      <c r="O35" s="89">
        <v>1895</v>
      </c>
      <c r="P35" s="89"/>
      <c r="Q35" s="89"/>
      <c r="R35" s="89">
        <v>16</v>
      </c>
      <c r="S35" s="89"/>
      <c r="T35" s="89"/>
      <c r="U35" s="89"/>
      <c r="V35" s="89"/>
      <c r="W35" s="90"/>
    </row>
    <row r="36" spans="1:23" ht="10.5" customHeight="1">
      <c r="A36" s="282"/>
      <c r="B36" s="271"/>
      <c r="C36" s="276"/>
      <c r="D36" s="277"/>
      <c r="E36" s="276"/>
      <c r="F36" s="277"/>
      <c r="G36" s="276"/>
      <c r="H36" s="277"/>
      <c r="I36" s="276"/>
      <c r="J36" s="277"/>
      <c r="K36" s="278"/>
      <c r="L36" s="289"/>
      <c r="M36" s="89">
        <f t="shared" si="0"/>
        <v>141686</v>
      </c>
      <c r="N36" s="89">
        <v>2303</v>
      </c>
      <c r="O36" s="89">
        <v>134869</v>
      </c>
      <c r="P36" s="89">
        <v>713</v>
      </c>
      <c r="Q36" s="89">
        <v>176</v>
      </c>
      <c r="R36" s="89">
        <v>1133</v>
      </c>
      <c r="S36" s="89"/>
      <c r="T36" s="89"/>
      <c r="U36" s="89">
        <v>1735</v>
      </c>
      <c r="V36" s="89">
        <v>616</v>
      </c>
      <c r="W36" s="90">
        <v>141</v>
      </c>
    </row>
    <row r="37" spans="1:23" ht="10.5" customHeight="1">
      <c r="A37" s="282"/>
      <c r="B37" s="271"/>
      <c r="C37" s="276"/>
      <c r="D37" s="277"/>
      <c r="E37" s="276"/>
      <c r="F37" s="277"/>
      <c r="G37" s="276"/>
      <c r="H37" s="277"/>
      <c r="I37" s="276"/>
      <c r="J37" s="277"/>
      <c r="K37" s="278"/>
      <c r="L37" s="290"/>
      <c r="M37" s="91">
        <f t="shared" si="0"/>
        <v>143597</v>
      </c>
      <c r="N37" s="91">
        <f aca="true" t="shared" si="7" ref="N37:W37">SUM(N34:N36)</f>
        <v>2303</v>
      </c>
      <c r="O37" s="91">
        <f t="shared" si="7"/>
        <v>136764</v>
      </c>
      <c r="P37" s="91">
        <f t="shared" si="7"/>
        <v>713</v>
      </c>
      <c r="Q37" s="91">
        <f t="shared" si="7"/>
        <v>176</v>
      </c>
      <c r="R37" s="91">
        <f t="shared" si="7"/>
        <v>1149</v>
      </c>
      <c r="S37" s="91">
        <f t="shared" si="7"/>
        <v>0</v>
      </c>
      <c r="T37" s="91">
        <f t="shared" si="7"/>
        <v>0</v>
      </c>
      <c r="U37" s="91">
        <f t="shared" si="7"/>
        <v>1735</v>
      </c>
      <c r="V37" s="91">
        <f t="shared" si="7"/>
        <v>616</v>
      </c>
      <c r="W37" s="92">
        <f t="shared" si="7"/>
        <v>141</v>
      </c>
    </row>
    <row r="38" spans="1:23" ht="10.5" customHeight="1">
      <c r="A38" s="282">
        <v>39</v>
      </c>
      <c r="B38" s="271" t="s">
        <v>450</v>
      </c>
      <c r="C38" s="276">
        <v>1</v>
      </c>
      <c r="D38" s="277">
        <v>2460</v>
      </c>
      <c r="E38" s="276"/>
      <c r="F38" s="277"/>
      <c r="G38" s="276"/>
      <c r="H38" s="277"/>
      <c r="I38" s="276"/>
      <c r="J38" s="277"/>
      <c r="K38" s="278">
        <v>7</v>
      </c>
      <c r="L38" s="288">
        <v>1471</v>
      </c>
      <c r="M38" s="87">
        <f t="shared" si="0"/>
        <v>9649</v>
      </c>
      <c r="N38" s="87">
        <v>30</v>
      </c>
      <c r="O38" s="87">
        <v>3158</v>
      </c>
      <c r="P38" s="87">
        <v>635</v>
      </c>
      <c r="Q38" s="87">
        <v>2331</v>
      </c>
      <c r="R38" s="87">
        <v>3196</v>
      </c>
      <c r="S38" s="87"/>
      <c r="T38" s="87"/>
      <c r="U38" s="87">
        <v>299</v>
      </c>
      <c r="V38" s="87"/>
      <c r="W38" s="88"/>
    </row>
    <row r="39" spans="1:23" ht="10.5" customHeight="1">
      <c r="A39" s="282"/>
      <c r="B39" s="271"/>
      <c r="C39" s="276"/>
      <c r="D39" s="277"/>
      <c r="E39" s="276"/>
      <c r="F39" s="277"/>
      <c r="G39" s="276"/>
      <c r="H39" s="277"/>
      <c r="I39" s="276"/>
      <c r="J39" s="277"/>
      <c r="K39" s="278"/>
      <c r="L39" s="289"/>
      <c r="M39" s="89">
        <f t="shared" si="0"/>
        <v>949</v>
      </c>
      <c r="N39" s="89">
        <v>94</v>
      </c>
      <c r="O39" s="89">
        <v>410</v>
      </c>
      <c r="P39" s="89"/>
      <c r="Q39" s="89">
        <v>445</v>
      </c>
      <c r="R39" s="89"/>
      <c r="S39" s="89"/>
      <c r="T39" s="89"/>
      <c r="U39" s="89"/>
      <c r="V39" s="89"/>
      <c r="W39" s="90"/>
    </row>
    <row r="40" spans="1:23" ht="10.5" customHeight="1">
      <c r="A40" s="282"/>
      <c r="B40" s="271"/>
      <c r="C40" s="276"/>
      <c r="D40" s="277"/>
      <c r="E40" s="276"/>
      <c r="F40" s="277"/>
      <c r="G40" s="276"/>
      <c r="H40" s="277"/>
      <c r="I40" s="276"/>
      <c r="J40" s="277"/>
      <c r="K40" s="278"/>
      <c r="L40" s="289"/>
      <c r="M40" s="89">
        <f t="shared" si="0"/>
        <v>52044</v>
      </c>
      <c r="N40" s="89">
        <v>250</v>
      </c>
      <c r="O40" s="89">
        <v>22531</v>
      </c>
      <c r="P40" s="89">
        <v>1859</v>
      </c>
      <c r="Q40" s="89">
        <v>2190</v>
      </c>
      <c r="R40" s="89">
        <v>22141</v>
      </c>
      <c r="S40" s="89"/>
      <c r="T40" s="89"/>
      <c r="U40" s="89">
        <v>3073</v>
      </c>
      <c r="V40" s="89"/>
      <c r="W40" s="90"/>
    </row>
    <row r="41" spans="1:23" ht="10.5" customHeight="1">
      <c r="A41" s="282"/>
      <c r="B41" s="271"/>
      <c r="C41" s="276"/>
      <c r="D41" s="277"/>
      <c r="E41" s="276"/>
      <c r="F41" s="277"/>
      <c r="G41" s="276"/>
      <c r="H41" s="277"/>
      <c r="I41" s="276"/>
      <c r="J41" s="277"/>
      <c r="K41" s="278"/>
      <c r="L41" s="290"/>
      <c r="M41" s="91">
        <f t="shared" si="0"/>
        <v>62642</v>
      </c>
      <c r="N41" s="91">
        <f aca="true" t="shared" si="8" ref="N41:W41">SUM(N38:N40)</f>
        <v>374</v>
      </c>
      <c r="O41" s="91">
        <f t="shared" si="8"/>
        <v>26099</v>
      </c>
      <c r="P41" s="91">
        <f t="shared" si="8"/>
        <v>2494</v>
      </c>
      <c r="Q41" s="91">
        <f t="shared" si="8"/>
        <v>4966</v>
      </c>
      <c r="R41" s="91">
        <f t="shared" si="8"/>
        <v>25337</v>
      </c>
      <c r="S41" s="91">
        <f t="shared" si="8"/>
        <v>0</v>
      </c>
      <c r="T41" s="91">
        <f t="shared" si="8"/>
        <v>0</v>
      </c>
      <c r="U41" s="91">
        <f t="shared" si="8"/>
        <v>3372</v>
      </c>
      <c r="V41" s="91">
        <f t="shared" si="8"/>
        <v>0</v>
      </c>
      <c r="W41" s="92">
        <f t="shared" si="8"/>
        <v>0</v>
      </c>
    </row>
    <row r="42" spans="1:23" ht="10.5" customHeight="1">
      <c r="A42" s="282">
        <v>31</v>
      </c>
      <c r="B42" s="271" t="s">
        <v>451</v>
      </c>
      <c r="C42" s="276">
        <v>2</v>
      </c>
      <c r="D42" s="277">
        <v>2919</v>
      </c>
      <c r="E42" s="276"/>
      <c r="F42" s="277"/>
      <c r="G42" s="276"/>
      <c r="H42" s="277"/>
      <c r="I42" s="276"/>
      <c r="J42" s="277"/>
      <c r="K42" s="278">
        <v>12</v>
      </c>
      <c r="L42" s="288">
        <v>2851</v>
      </c>
      <c r="M42" s="87">
        <f aca="true" t="shared" si="9" ref="M42:M73">SUM(N42:W42)</f>
        <v>3605</v>
      </c>
      <c r="N42" s="87">
        <v>450</v>
      </c>
      <c r="O42" s="87">
        <v>66</v>
      </c>
      <c r="P42" s="87"/>
      <c r="Q42" s="87">
        <v>1316</v>
      </c>
      <c r="R42" s="87">
        <v>1773</v>
      </c>
      <c r="S42" s="87"/>
      <c r="T42" s="87"/>
      <c r="U42" s="87"/>
      <c r="V42" s="87"/>
      <c r="W42" s="88"/>
    </row>
    <row r="43" spans="1:23" ht="10.5" customHeight="1">
      <c r="A43" s="282"/>
      <c r="B43" s="271"/>
      <c r="C43" s="276"/>
      <c r="D43" s="277"/>
      <c r="E43" s="276"/>
      <c r="F43" s="277"/>
      <c r="G43" s="276"/>
      <c r="H43" s="277"/>
      <c r="I43" s="276"/>
      <c r="J43" s="277"/>
      <c r="K43" s="278"/>
      <c r="L43" s="289"/>
      <c r="M43" s="89">
        <f t="shared" si="9"/>
        <v>11263</v>
      </c>
      <c r="N43" s="89">
        <v>350</v>
      </c>
      <c r="O43" s="89"/>
      <c r="P43" s="89">
        <v>20</v>
      </c>
      <c r="Q43" s="89">
        <v>600</v>
      </c>
      <c r="R43" s="89">
        <v>6201</v>
      </c>
      <c r="S43" s="89"/>
      <c r="T43" s="89"/>
      <c r="U43" s="89">
        <v>4092</v>
      </c>
      <c r="V43" s="89"/>
      <c r="W43" s="90"/>
    </row>
    <row r="44" spans="1:23" ht="10.5" customHeight="1">
      <c r="A44" s="282"/>
      <c r="B44" s="271"/>
      <c r="C44" s="276"/>
      <c r="D44" s="277"/>
      <c r="E44" s="276"/>
      <c r="F44" s="277"/>
      <c r="G44" s="276"/>
      <c r="H44" s="277"/>
      <c r="I44" s="276"/>
      <c r="J44" s="277"/>
      <c r="K44" s="278"/>
      <c r="L44" s="289"/>
      <c r="M44" s="89">
        <f t="shared" si="9"/>
        <v>71156</v>
      </c>
      <c r="N44" s="89">
        <v>668</v>
      </c>
      <c r="O44" s="89">
        <v>8486</v>
      </c>
      <c r="P44" s="89">
        <v>480</v>
      </c>
      <c r="Q44" s="89">
        <v>800</v>
      </c>
      <c r="R44" s="89">
        <v>58728</v>
      </c>
      <c r="S44" s="89"/>
      <c r="T44" s="89"/>
      <c r="U44" s="89">
        <v>1582</v>
      </c>
      <c r="V44" s="89">
        <v>19</v>
      </c>
      <c r="W44" s="90">
        <v>393</v>
      </c>
    </row>
    <row r="45" spans="1:23" ht="10.5" customHeight="1">
      <c r="A45" s="282"/>
      <c r="B45" s="271"/>
      <c r="C45" s="276"/>
      <c r="D45" s="277"/>
      <c r="E45" s="276"/>
      <c r="F45" s="277"/>
      <c r="G45" s="276"/>
      <c r="H45" s="277"/>
      <c r="I45" s="276"/>
      <c r="J45" s="277"/>
      <c r="K45" s="278"/>
      <c r="L45" s="290"/>
      <c r="M45" s="91">
        <f t="shared" si="9"/>
        <v>86024</v>
      </c>
      <c r="N45" s="91">
        <f aca="true" t="shared" si="10" ref="N45:W45">SUM(N42:N44)</f>
        <v>1468</v>
      </c>
      <c r="O45" s="91">
        <f t="shared" si="10"/>
        <v>8552</v>
      </c>
      <c r="P45" s="91">
        <f t="shared" si="10"/>
        <v>500</v>
      </c>
      <c r="Q45" s="91">
        <f t="shared" si="10"/>
        <v>2716</v>
      </c>
      <c r="R45" s="91">
        <f t="shared" si="10"/>
        <v>66702</v>
      </c>
      <c r="S45" s="91">
        <f t="shared" si="10"/>
        <v>0</v>
      </c>
      <c r="T45" s="91">
        <f t="shared" si="10"/>
        <v>0</v>
      </c>
      <c r="U45" s="91">
        <f t="shared" si="10"/>
        <v>5674</v>
      </c>
      <c r="V45" s="91">
        <f t="shared" si="10"/>
        <v>19</v>
      </c>
      <c r="W45" s="92">
        <f t="shared" si="10"/>
        <v>393</v>
      </c>
    </row>
    <row r="46" spans="1:23" ht="10.5" customHeight="1">
      <c r="A46" s="282">
        <v>30</v>
      </c>
      <c r="B46" s="271" t="s">
        <v>452</v>
      </c>
      <c r="C46" s="276"/>
      <c r="D46" s="277"/>
      <c r="E46" s="276"/>
      <c r="F46" s="277"/>
      <c r="G46" s="276"/>
      <c r="H46" s="277"/>
      <c r="I46" s="276">
        <v>2</v>
      </c>
      <c r="J46" s="93" t="s">
        <v>453</v>
      </c>
      <c r="K46" s="278">
        <v>7</v>
      </c>
      <c r="L46" s="288">
        <v>3567</v>
      </c>
      <c r="M46" s="87">
        <f t="shared" si="9"/>
        <v>3492</v>
      </c>
      <c r="N46" s="87"/>
      <c r="O46" s="87"/>
      <c r="P46" s="87"/>
      <c r="Q46" s="87"/>
      <c r="R46" s="87">
        <v>3492</v>
      </c>
      <c r="S46" s="87"/>
      <c r="T46" s="87"/>
      <c r="U46" s="87"/>
      <c r="V46" s="87"/>
      <c r="W46" s="88"/>
    </row>
    <row r="47" spans="1:23" ht="10.5" customHeight="1">
      <c r="A47" s="282"/>
      <c r="B47" s="271"/>
      <c r="C47" s="276"/>
      <c r="D47" s="277"/>
      <c r="E47" s="276"/>
      <c r="F47" s="277"/>
      <c r="G47" s="276"/>
      <c r="H47" s="277"/>
      <c r="I47" s="276"/>
      <c r="J47" s="291">
        <v>600</v>
      </c>
      <c r="K47" s="278"/>
      <c r="L47" s="289"/>
      <c r="M47" s="89">
        <f t="shared" si="9"/>
        <v>0</v>
      </c>
      <c r="N47" s="89"/>
      <c r="O47" s="89"/>
      <c r="P47" s="89"/>
      <c r="Q47" s="89"/>
      <c r="R47" s="89"/>
      <c r="S47" s="89"/>
      <c r="T47" s="89"/>
      <c r="U47" s="89"/>
      <c r="V47" s="89"/>
      <c r="W47" s="90"/>
    </row>
    <row r="48" spans="1:23" ht="10.5" customHeight="1">
      <c r="A48" s="282"/>
      <c r="B48" s="271"/>
      <c r="C48" s="276"/>
      <c r="D48" s="277"/>
      <c r="E48" s="276"/>
      <c r="F48" s="277"/>
      <c r="G48" s="276"/>
      <c r="H48" s="277"/>
      <c r="I48" s="276"/>
      <c r="J48" s="291"/>
      <c r="K48" s="278"/>
      <c r="L48" s="289"/>
      <c r="M48" s="89">
        <f t="shared" si="9"/>
        <v>82068</v>
      </c>
      <c r="N48" s="89">
        <v>95</v>
      </c>
      <c r="O48" s="89">
        <v>29273</v>
      </c>
      <c r="P48" s="89">
        <v>548</v>
      </c>
      <c r="Q48" s="89">
        <v>5177</v>
      </c>
      <c r="R48" s="89">
        <v>43055</v>
      </c>
      <c r="S48" s="89"/>
      <c r="T48" s="89"/>
      <c r="U48" s="89">
        <v>3920</v>
      </c>
      <c r="V48" s="89"/>
      <c r="W48" s="90"/>
    </row>
    <row r="49" spans="1:23" ht="10.5" customHeight="1">
      <c r="A49" s="282"/>
      <c r="B49" s="271"/>
      <c r="C49" s="276"/>
      <c r="D49" s="277"/>
      <c r="E49" s="276"/>
      <c r="F49" s="277"/>
      <c r="G49" s="276"/>
      <c r="H49" s="277"/>
      <c r="I49" s="276"/>
      <c r="J49" s="94"/>
      <c r="K49" s="278"/>
      <c r="L49" s="290"/>
      <c r="M49" s="91">
        <f t="shared" si="9"/>
        <v>85560</v>
      </c>
      <c r="N49" s="91">
        <f aca="true" t="shared" si="11" ref="N49:W49">SUM(N46:N48)</f>
        <v>95</v>
      </c>
      <c r="O49" s="91">
        <f t="shared" si="11"/>
        <v>29273</v>
      </c>
      <c r="P49" s="91">
        <f t="shared" si="11"/>
        <v>548</v>
      </c>
      <c r="Q49" s="91">
        <f t="shared" si="11"/>
        <v>5177</v>
      </c>
      <c r="R49" s="91">
        <f t="shared" si="11"/>
        <v>46547</v>
      </c>
      <c r="S49" s="91">
        <f t="shared" si="11"/>
        <v>0</v>
      </c>
      <c r="T49" s="91">
        <f t="shared" si="11"/>
        <v>0</v>
      </c>
      <c r="U49" s="91">
        <f t="shared" si="11"/>
        <v>3920</v>
      </c>
      <c r="V49" s="91">
        <f t="shared" si="11"/>
        <v>0</v>
      </c>
      <c r="W49" s="92">
        <f t="shared" si="11"/>
        <v>0</v>
      </c>
    </row>
    <row r="50" spans="1:23" ht="10.5" customHeight="1">
      <c r="A50" s="282">
        <v>38</v>
      </c>
      <c r="B50" s="272" t="s">
        <v>454</v>
      </c>
      <c r="C50" s="276"/>
      <c r="D50" s="277"/>
      <c r="E50" s="276"/>
      <c r="F50" s="277"/>
      <c r="G50" s="276">
        <v>4</v>
      </c>
      <c r="H50" s="277">
        <v>16500</v>
      </c>
      <c r="I50" s="276"/>
      <c r="J50" s="277"/>
      <c r="K50" s="278">
        <v>11</v>
      </c>
      <c r="L50" s="288">
        <v>9440</v>
      </c>
      <c r="M50" s="87">
        <f t="shared" si="9"/>
        <v>180</v>
      </c>
      <c r="N50" s="87">
        <v>180</v>
      </c>
      <c r="O50" s="87"/>
      <c r="P50" s="87"/>
      <c r="Q50" s="87"/>
      <c r="R50" s="87"/>
      <c r="S50" s="87"/>
      <c r="T50" s="87"/>
      <c r="U50" s="87"/>
      <c r="V50" s="87"/>
      <c r="W50" s="88"/>
    </row>
    <row r="51" spans="1:23" ht="10.5" customHeight="1">
      <c r="A51" s="282"/>
      <c r="B51" s="271"/>
      <c r="C51" s="276"/>
      <c r="D51" s="277"/>
      <c r="E51" s="276"/>
      <c r="F51" s="277"/>
      <c r="G51" s="276"/>
      <c r="H51" s="277"/>
      <c r="I51" s="276"/>
      <c r="J51" s="277"/>
      <c r="K51" s="278"/>
      <c r="L51" s="289"/>
      <c r="M51" s="89">
        <f t="shared" si="9"/>
        <v>12867</v>
      </c>
      <c r="N51" s="89">
        <v>4078</v>
      </c>
      <c r="O51" s="89">
        <v>7508</v>
      </c>
      <c r="P51" s="89"/>
      <c r="Q51" s="89"/>
      <c r="R51" s="89">
        <v>1267</v>
      </c>
      <c r="S51" s="89"/>
      <c r="T51" s="89"/>
      <c r="U51" s="89"/>
      <c r="V51" s="89">
        <v>14</v>
      </c>
      <c r="W51" s="90"/>
    </row>
    <row r="52" spans="1:23" ht="10.5" customHeight="1">
      <c r="A52" s="282"/>
      <c r="B52" s="271"/>
      <c r="C52" s="276"/>
      <c r="D52" s="277"/>
      <c r="E52" s="276"/>
      <c r="F52" s="277"/>
      <c r="G52" s="276"/>
      <c r="H52" s="277"/>
      <c r="I52" s="276"/>
      <c r="J52" s="277"/>
      <c r="K52" s="278"/>
      <c r="L52" s="289"/>
      <c r="M52" s="89">
        <f t="shared" si="9"/>
        <v>170730</v>
      </c>
      <c r="N52" s="89">
        <v>836</v>
      </c>
      <c r="O52" s="89">
        <v>77341</v>
      </c>
      <c r="P52" s="89">
        <v>196</v>
      </c>
      <c r="Q52" s="89"/>
      <c r="R52" s="89">
        <v>83718</v>
      </c>
      <c r="S52" s="89"/>
      <c r="T52" s="89"/>
      <c r="U52" s="89">
        <v>8437</v>
      </c>
      <c r="V52" s="89">
        <v>202</v>
      </c>
      <c r="W52" s="90"/>
    </row>
    <row r="53" spans="1:23" ht="10.5" customHeight="1">
      <c r="A53" s="282"/>
      <c r="B53" s="271"/>
      <c r="C53" s="276"/>
      <c r="D53" s="277"/>
      <c r="E53" s="276"/>
      <c r="F53" s="277"/>
      <c r="G53" s="276"/>
      <c r="H53" s="277"/>
      <c r="I53" s="276"/>
      <c r="J53" s="277"/>
      <c r="K53" s="278"/>
      <c r="L53" s="290"/>
      <c r="M53" s="91">
        <f t="shared" si="9"/>
        <v>183777</v>
      </c>
      <c r="N53" s="91">
        <f aca="true" t="shared" si="12" ref="N53:W53">SUM(N50:N52)</f>
        <v>5094</v>
      </c>
      <c r="O53" s="91">
        <f t="shared" si="12"/>
        <v>84849</v>
      </c>
      <c r="P53" s="91">
        <f t="shared" si="12"/>
        <v>196</v>
      </c>
      <c r="Q53" s="91">
        <f t="shared" si="12"/>
        <v>0</v>
      </c>
      <c r="R53" s="91">
        <f t="shared" si="12"/>
        <v>84985</v>
      </c>
      <c r="S53" s="91">
        <f t="shared" si="12"/>
        <v>0</v>
      </c>
      <c r="T53" s="91">
        <f t="shared" si="12"/>
        <v>0</v>
      </c>
      <c r="U53" s="91">
        <f t="shared" si="12"/>
        <v>8437</v>
      </c>
      <c r="V53" s="91">
        <f t="shared" si="12"/>
        <v>216</v>
      </c>
      <c r="W53" s="92">
        <f t="shared" si="12"/>
        <v>0</v>
      </c>
    </row>
    <row r="54" spans="1:23" ht="10.5" customHeight="1">
      <c r="A54" s="282">
        <v>36</v>
      </c>
      <c r="B54" s="272" t="s">
        <v>455</v>
      </c>
      <c r="C54" s="276">
        <v>1</v>
      </c>
      <c r="D54" s="277">
        <v>12810</v>
      </c>
      <c r="E54" s="276"/>
      <c r="F54" s="277"/>
      <c r="G54" s="276"/>
      <c r="H54" s="277"/>
      <c r="I54" s="276"/>
      <c r="J54" s="277"/>
      <c r="K54" s="278">
        <v>11</v>
      </c>
      <c r="L54" s="288">
        <v>5117</v>
      </c>
      <c r="M54" s="87">
        <f t="shared" si="9"/>
        <v>280</v>
      </c>
      <c r="N54" s="87"/>
      <c r="O54" s="87"/>
      <c r="P54" s="87">
        <v>280</v>
      </c>
      <c r="Q54" s="87"/>
      <c r="R54" s="87"/>
      <c r="S54" s="87"/>
      <c r="T54" s="87"/>
      <c r="U54" s="87"/>
      <c r="V54" s="87"/>
      <c r="W54" s="88"/>
    </row>
    <row r="55" spans="1:23" ht="10.5" customHeight="1">
      <c r="A55" s="282"/>
      <c r="B55" s="271"/>
      <c r="C55" s="276"/>
      <c r="D55" s="277"/>
      <c r="E55" s="276"/>
      <c r="F55" s="277"/>
      <c r="G55" s="276"/>
      <c r="H55" s="277"/>
      <c r="I55" s="276"/>
      <c r="J55" s="277"/>
      <c r="K55" s="278"/>
      <c r="L55" s="289"/>
      <c r="M55" s="89">
        <f t="shared" si="9"/>
        <v>12774</v>
      </c>
      <c r="N55" s="89"/>
      <c r="O55" s="89">
        <v>12774</v>
      </c>
      <c r="P55" s="89"/>
      <c r="Q55" s="89"/>
      <c r="R55" s="89"/>
      <c r="S55" s="89"/>
      <c r="T55" s="89"/>
      <c r="U55" s="89"/>
      <c r="V55" s="89"/>
      <c r="W55" s="90"/>
    </row>
    <row r="56" spans="1:23" ht="10.5" customHeight="1">
      <c r="A56" s="282"/>
      <c r="B56" s="271"/>
      <c r="C56" s="276"/>
      <c r="D56" s="277"/>
      <c r="E56" s="276"/>
      <c r="F56" s="277"/>
      <c r="G56" s="276"/>
      <c r="H56" s="277"/>
      <c r="I56" s="276"/>
      <c r="J56" s="277"/>
      <c r="K56" s="278"/>
      <c r="L56" s="289"/>
      <c r="M56" s="89">
        <f t="shared" si="9"/>
        <v>182326</v>
      </c>
      <c r="N56" s="89"/>
      <c r="O56" s="89">
        <v>98855</v>
      </c>
      <c r="P56" s="89">
        <v>3584</v>
      </c>
      <c r="Q56" s="89">
        <v>29154</v>
      </c>
      <c r="R56" s="89">
        <v>47518</v>
      </c>
      <c r="S56" s="89"/>
      <c r="T56" s="89"/>
      <c r="U56" s="89">
        <v>878</v>
      </c>
      <c r="V56" s="89">
        <v>764</v>
      </c>
      <c r="W56" s="90">
        <v>1573</v>
      </c>
    </row>
    <row r="57" spans="1:23" ht="10.5" customHeight="1">
      <c r="A57" s="282"/>
      <c r="B57" s="271"/>
      <c r="C57" s="276"/>
      <c r="D57" s="277"/>
      <c r="E57" s="276"/>
      <c r="F57" s="277"/>
      <c r="G57" s="276"/>
      <c r="H57" s="277"/>
      <c r="I57" s="276"/>
      <c r="J57" s="277"/>
      <c r="K57" s="278"/>
      <c r="L57" s="290"/>
      <c r="M57" s="91">
        <f t="shared" si="9"/>
        <v>195380</v>
      </c>
      <c r="N57" s="91">
        <f aca="true" t="shared" si="13" ref="N57:W57">SUM(N54:N56)</f>
        <v>0</v>
      </c>
      <c r="O57" s="91">
        <f t="shared" si="13"/>
        <v>111629</v>
      </c>
      <c r="P57" s="91">
        <f t="shared" si="13"/>
        <v>3864</v>
      </c>
      <c r="Q57" s="91">
        <f t="shared" si="13"/>
        <v>29154</v>
      </c>
      <c r="R57" s="91">
        <f t="shared" si="13"/>
        <v>47518</v>
      </c>
      <c r="S57" s="91">
        <f t="shared" si="13"/>
        <v>0</v>
      </c>
      <c r="T57" s="91">
        <f t="shared" si="13"/>
        <v>0</v>
      </c>
      <c r="U57" s="91">
        <f t="shared" si="13"/>
        <v>878</v>
      </c>
      <c r="V57" s="91">
        <f t="shared" si="13"/>
        <v>764</v>
      </c>
      <c r="W57" s="92">
        <f t="shared" si="13"/>
        <v>1573</v>
      </c>
    </row>
    <row r="58" spans="1:23" ht="10.5" customHeight="1">
      <c r="A58" s="282">
        <v>10</v>
      </c>
      <c r="B58" s="271" t="s">
        <v>456</v>
      </c>
      <c r="C58" s="276">
        <v>4</v>
      </c>
      <c r="D58" s="277">
        <v>18000</v>
      </c>
      <c r="E58" s="276"/>
      <c r="F58" s="277"/>
      <c r="G58" s="276"/>
      <c r="H58" s="277"/>
      <c r="I58" s="276"/>
      <c r="J58" s="277"/>
      <c r="K58" s="278">
        <v>1</v>
      </c>
      <c r="L58" s="288">
        <v>384</v>
      </c>
      <c r="M58" s="87">
        <f t="shared" si="9"/>
        <v>4793</v>
      </c>
      <c r="N58" s="87"/>
      <c r="O58" s="87">
        <v>1915</v>
      </c>
      <c r="P58" s="87"/>
      <c r="Q58" s="87"/>
      <c r="R58" s="87">
        <v>2046</v>
      </c>
      <c r="S58" s="87">
        <v>798</v>
      </c>
      <c r="T58" s="87"/>
      <c r="U58" s="87"/>
      <c r="V58" s="87">
        <v>27</v>
      </c>
      <c r="W58" s="88">
        <v>7</v>
      </c>
    </row>
    <row r="59" spans="1:23" ht="10.5" customHeight="1">
      <c r="A59" s="282"/>
      <c r="B59" s="271"/>
      <c r="C59" s="276"/>
      <c r="D59" s="277"/>
      <c r="E59" s="276"/>
      <c r="F59" s="277"/>
      <c r="G59" s="276"/>
      <c r="H59" s="277"/>
      <c r="I59" s="276"/>
      <c r="J59" s="277"/>
      <c r="K59" s="278"/>
      <c r="L59" s="289"/>
      <c r="M59" s="89">
        <f t="shared" si="9"/>
        <v>17244</v>
      </c>
      <c r="N59" s="89"/>
      <c r="O59" s="89">
        <v>15588</v>
      </c>
      <c r="P59" s="89">
        <v>279</v>
      </c>
      <c r="Q59" s="89"/>
      <c r="R59" s="89">
        <v>594</v>
      </c>
      <c r="S59" s="89"/>
      <c r="T59" s="89"/>
      <c r="U59" s="89">
        <v>746</v>
      </c>
      <c r="V59" s="89">
        <v>37</v>
      </c>
      <c r="W59" s="90"/>
    </row>
    <row r="60" spans="1:23" ht="10.5" customHeight="1">
      <c r="A60" s="282"/>
      <c r="B60" s="271"/>
      <c r="C60" s="276"/>
      <c r="D60" s="277"/>
      <c r="E60" s="276"/>
      <c r="F60" s="277"/>
      <c r="G60" s="276"/>
      <c r="H60" s="277"/>
      <c r="I60" s="276"/>
      <c r="J60" s="277"/>
      <c r="K60" s="278"/>
      <c r="L60" s="289"/>
      <c r="M60" s="89">
        <f t="shared" si="9"/>
        <v>357535</v>
      </c>
      <c r="N60" s="89">
        <v>3194</v>
      </c>
      <c r="O60" s="89">
        <v>160860</v>
      </c>
      <c r="P60" s="89">
        <v>3249</v>
      </c>
      <c r="Q60" s="89"/>
      <c r="R60" s="89">
        <v>110805</v>
      </c>
      <c r="S60" s="89"/>
      <c r="T60" s="89"/>
      <c r="U60" s="89">
        <v>78203</v>
      </c>
      <c r="V60" s="89">
        <v>838</v>
      </c>
      <c r="W60" s="90">
        <v>386</v>
      </c>
    </row>
    <row r="61" spans="1:23" ht="10.5" customHeight="1">
      <c r="A61" s="282"/>
      <c r="B61" s="271"/>
      <c r="C61" s="276"/>
      <c r="D61" s="277"/>
      <c r="E61" s="276"/>
      <c r="F61" s="277"/>
      <c r="G61" s="276"/>
      <c r="H61" s="277"/>
      <c r="I61" s="276"/>
      <c r="J61" s="277"/>
      <c r="K61" s="278"/>
      <c r="L61" s="290"/>
      <c r="M61" s="91">
        <f t="shared" si="9"/>
        <v>379572</v>
      </c>
      <c r="N61" s="91">
        <f aca="true" t="shared" si="14" ref="N61:W61">SUM(N58:N60)</f>
        <v>3194</v>
      </c>
      <c r="O61" s="91">
        <f t="shared" si="14"/>
        <v>178363</v>
      </c>
      <c r="P61" s="91">
        <f t="shared" si="14"/>
        <v>3528</v>
      </c>
      <c r="Q61" s="91">
        <f t="shared" si="14"/>
        <v>0</v>
      </c>
      <c r="R61" s="91">
        <f t="shared" si="14"/>
        <v>113445</v>
      </c>
      <c r="S61" s="91">
        <f t="shared" si="14"/>
        <v>798</v>
      </c>
      <c r="T61" s="91">
        <f t="shared" si="14"/>
        <v>0</v>
      </c>
      <c r="U61" s="91">
        <f t="shared" si="14"/>
        <v>78949</v>
      </c>
      <c r="V61" s="91">
        <f t="shared" si="14"/>
        <v>902</v>
      </c>
      <c r="W61" s="92">
        <f t="shared" si="14"/>
        <v>393</v>
      </c>
    </row>
    <row r="62" spans="1:23" ht="10.5" customHeight="1">
      <c r="A62" s="282">
        <v>41</v>
      </c>
      <c r="B62" s="271" t="s">
        <v>457</v>
      </c>
      <c r="C62" s="276">
        <v>1</v>
      </c>
      <c r="D62" s="277">
        <v>980</v>
      </c>
      <c r="E62" s="276"/>
      <c r="F62" s="277"/>
      <c r="G62" s="276"/>
      <c r="H62" s="277"/>
      <c r="I62" s="276"/>
      <c r="J62" s="277"/>
      <c r="K62" s="278">
        <v>12</v>
      </c>
      <c r="L62" s="288">
        <v>1966</v>
      </c>
      <c r="M62" s="87">
        <f t="shared" si="9"/>
        <v>514</v>
      </c>
      <c r="N62" s="87"/>
      <c r="O62" s="87"/>
      <c r="P62" s="87"/>
      <c r="Q62" s="87"/>
      <c r="R62" s="87">
        <v>514</v>
      </c>
      <c r="S62" s="87"/>
      <c r="T62" s="87"/>
      <c r="U62" s="87"/>
      <c r="V62" s="87"/>
      <c r="W62" s="88"/>
    </row>
    <row r="63" spans="1:23" ht="10.5" customHeight="1">
      <c r="A63" s="282"/>
      <c r="B63" s="271"/>
      <c r="C63" s="276"/>
      <c r="D63" s="277"/>
      <c r="E63" s="276"/>
      <c r="F63" s="277"/>
      <c r="G63" s="276"/>
      <c r="H63" s="277"/>
      <c r="I63" s="276"/>
      <c r="J63" s="277"/>
      <c r="K63" s="278"/>
      <c r="L63" s="289"/>
      <c r="M63" s="89">
        <f t="shared" si="9"/>
        <v>16444</v>
      </c>
      <c r="N63" s="89"/>
      <c r="O63" s="89">
        <v>14080</v>
      </c>
      <c r="P63" s="89"/>
      <c r="Q63" s="89"/>
      <c r="R63" s="89">
        <v>2364</v>
      </c>
      <c r="S63" s="89"/>
      <c r="T63" s="89"/>
      <c r="U63" s="89"/>
      <c r="V63" s="89"/>
      <c r="W63" s="90"/>
    </row>
    <row r="64" spans="1:23" ht="10.5" customHeight="1">
      <c r="A64" s="282"/>
      <c r="B64" s="271"/>
      <c r="C64" s="276"/>
      <c r="D64" s="277"/>
      <c r="E64" s="276"/>
      <c r="F64" s="277"/>
      <c r="G64" s="276"/>
      <c r="H64" s="277"/>
      <c r="I64" s="276"/>
      <c r="J64" s="277"/>
      <c r="K64" s="278"/>
      <c r="L64" s="289"/>
      <c r="M64" s="89">
        <f t="shared" si="9"/>
        <v>92965</v>
      </c>
      <c r="N64" s="89"/>
      <c r="O64" s="89">
        <v>44754</v>
      </c>
      <c r="P64" s="89"/>
      <c r="Q64" s="89">
        <v>607</v>
      </c>
      <c r="R64" s="89">
        <v>47604</v>
      </c>
      <c r="S64" s="89"/>
      <c r="T64" s="89"/>
      <c r="U64" s="89"/>
      <c r="V64" s="89"/>
      <c r="W64" s="90"/>
    </row>
    <row r="65" spans="1:23" ht="10.5" customHeight="1">
      <c r="A65" s="282"/>
      <c r="B65" s="271"/>
      <c r="C65" s="276"/>
      <c r="D65" s="277"/>
      <c r="E65" s="276"/>
      <c r="F65" s="277"/>
      <c r="G65" s="276"/>
      <c r="H65" s="277"/>
      <c r="I65" s="276"/>
      <c r="J65" s="277"/>
      <c r="K65" s="278"/>
      <c r="L65" s="290"/>
      <c r="M65" s="91">
        <f t="shared" si="9"/>
        <v>109923</v>
      </c>
      <c r="N65" s="91">
        <f aca="true" t="shared" si="15" ref="N65:W65">SUM(N62:N64)</f>
        <v>0</v>
      </c>
      <c r="O65" s="91">
        <f t="shared" si="15"/>
        <v>58834</v>
      </c>
      <c r="P65" s="91">
        <f t="shared" si="15"/>
        <v>0</v>
      </c>
      <c r="Q65" s="91">
        <f t="shared" si="15"/>
        <v>607</v>
      </c>
      <c r="R65" s="91">
        <f t="shared" si="15"/>
        <v>50482</v>
      </c>
      <c r="S65" s="91">
        <f t="shared" si="15"/>
        <v>0</v>
      </c>
      <c r="T65" s="91">
        <f t="shared" si="15"/>
        <v>0</v>
      </c>
      <c r="U65" s="91">
        <f t="shared" si="15"/>
        <v>0</v>
      </c>
      <c r="V65" s="91">
        <f t="shared" si="15"/>
        <v>0</v>
      </c>
      <c r="W65" s="92">
        <f t="shared" si="15"/>
        <v>0</v>
      </c>
    </row>
    <row r="66" spans="1:23" ht="10.5" customHeight="1">
      <c r="A66" s="282">
        <v>44</v>
      </c>
      <c r="B66" s="271" t="s">
        <v>458</v>
      </c>
      <c r="C66" s="276">
        <v>1</v>
      </c>
      <c r="D66" s="277">
        <v>2700</v>
      </c>
      <c r="E66" s="276"/>
      <c r="F66" s="277"/>
      <c r="G66" s="276"/>
      <c r="H66" s="277"/>
      <c r="I66" s="276"/>
      <c r="J66" s="277"/>
      <c r="K66" s="278">
        <v>2</v>
      </c>
      <c r="L66" s="288">
        <v>2100</v>
      </c>
      <c r="M66" s="87">
        <f t="shared" si="9"/>
        <v>0</v>
      </c>
      <c r="N66" s="87"/>
      <c r="O66" s="87"/>
      <c r="P66" s="87"/>
      <c r="Q66" s="87"/>
      <c r="R66" s="87"/>
      <c r="S66" s="87"/>
      <c r="T66" s="87"/>
      <c r="U66" s="87"/>
      <c r="V66" s="87"/>
      <c r="W66" s="88"/>
    </row>
    <row r="67" spans="1:23" ht="10.5" customHeight="1">
      <c r="A67" s="282"/>
      <c r="B67" s="271"/>
      <c r="C67" s="276"/>
      <c r="D67" s="277"/>
      <c r="E67" s="276"/>
      <c r="F67" s="277"/>
      <c r="G67" s="276"/>
      <c r="H67" s="277"/>
      <c r="I67" s="276"/>
      <c r="J67" s="277"/>
      <c r="K67" s="278"/>
      <c r="L67" s="289"/>
      <c r="M67" s="89">
        <f t="shared" si="9"/>
        <v>1616</v>
      </c>
      <c r="N67" s="89"/>
      <c r="O67" s="89">
        <v>1616</v>
      </c>
      <c r="P67" s="89"/>
      <c r="Q67" s="89"/>
      <c r="R67" s="89"/>
      <c r="S67" s="89"/>
      <c r="T67" s="89"/>
      <c r="U67" s="89"/>
      <c r="V67" s="89"/>
      <c r="W67" s="90"/>
    </row>
    <row r="68" spans="1:23" ht="10.5" customHeight="1">
      <c r="A68" s="282"/>
      <c r="B68" s="271"/>
      <c r="C68" s="276"/>
      <c r="D68" s="277"/>
      <c r="E68" s="276"/>
      <c r="F68" s="277"/>
      <c r="G68" s="276"/>
      <c r="H68" s="277"/>
      <c r="I68" s="276"/>
      <c r="J68" s="277"/>
      <c r="K68" s="278"/>
      <c r="L68" s="289"/>
      <c r="M68" s="89">
        <f t="shared" si="9"/>
        <v>42893</v>
      </c>
      <c r="N68" s="89"/>
      <c r="O68" s="89">
        <v>21616</v>
      </c>
      <c r="P68" s="89"/>
      <c r="Q68" s="89"/>
      <c r="R68" s="89">
        <v>17974</v>
      </c>
      <c r="S68" s="89"/>
      <c r="T68" s="89"/>
      <c r="U68" s="89">
        <v>2443</v>
      </c>
      <c r="V68" s="89"/>
      <c r="W68" s="90">
        <v>860</v>
      </c>
    </row>
    <row r="69" spans="1:23" ht="10.5" customHeight="1">
      <c r="A69" s="282"/>
      <c r="B69" s="271"/>
      <c r="C69" s="276"/>
      <c r="D69" s="277"/>
      <c r="E69" s="276"/>
      <c r="F69" s="277"/>
      <c r="G69" s="276"/>
      <c r="H69" s="277"/>
      <c r="I69" s="276"/>
      <c r="J69" s="277"/>
      <c r="K69" s="278"/>
      <c r="L69" s="290"/>
      <c r="M69" s="91">
        <f t="shared" si="9"/>
        <v>44509</v>
      </c>
      <c r="N69" s="91">
        <f aca="true" t="shared" si="16" ref="N69:W69">SUM(N66:N68)</f>
        <v>0</v>
      </c>
      <c r="O69" s="91">
        <f t="shared" si="16"/>
        <v>23232</v>
      </c>
      <c r="P69" s="91">
        <f t="shared" si="16"/>
        <v>0</v>
      </c>
      <c r="Q69" s="91">
        <f t="shared" si="16"/>
        <v>0</v>
      </c>
      <c r="R69" s="91">
        <f t="shared" si="16"/>
        <v>17974</v>
      </c>
      <c r="S69" s="91">
        <f t="shared" si="16"/>
        <v>0</v>
      </c>
      <c r="T69" s="91">
        <f t="shared" si="16"/>
        <v>0</v>
      </c>
      <c r="U69" s="91">
        <f t="shared" si="16"/>
        <v>2443</v>
      </c>
      <c r="V69" s="91">
        <f t="shared" si="16"/>
        <v>0</v>
      </c>
      <c r="W69" s="92">
        <f t="shared" si="16"/>
        <v>860</v>
      </c>
    </row>
    <row r="70" spans="1:23" ht="10.5" customHeight="1" thickBot="1">
      <c r="A70" s="283">
        <v>45</v>
      </c>
      <c r="B70" s="285" t="s">
        <v>459</v>
      </c>
      <c r="C70" s="292"/>
      <c r="D70" s="294"/>
      <c r="E70" s="292">
        <v>2</v>
      </c>
      <c r="F70" s="294">
        <v>900</v>
      </c>
      <c r="G70" s="292"/>
      <c r="H70" s="294"/>
      <c r="I70" s="292"/>
      <c r="J70" s="294"/>
      <c r="K70" s="296">
        <v>4</v>
      </c>
      <c r="L70" s="298">
        <v>953</v>
      </c>
      <c r="M70" s="87">
        <f t="shared" si="9"/>
        <v>2184</v>
      </c>
      <c r="N70" s="87"/>
      <c r="O70" s="87">
        <v>1841</v>
      </c>
      <c r="P70" s="87"/>
      <c r="Q70" s="87">
        <v>343</v>
      </c>
      <c r="R70" s="87"/>
      <c r="S70" s="87"/>
      <c r="T70" s="87"/>
      <c r="U70" s="87"/>
      <c r="V70" s="87"/>
      <c r="W70" s="88"/>
    </row>
    <row r="71" spans="1:23" ht="10.5" customHeight="1" thickBot="1">
      <c r="A71" s="284"/>
      <c r="B71" s="286"/>
      <c r="C71" s="293"/>
      <c r="D71" s="295"/>
      <c r="E71" s="293"/>
      <c r="F71" s="295"/>
      <c r="G71" s="293"/>
      <c r="H71" s="295"/>
      <c r="I71" s="293"/>
      <c r="J71" s="295"/>
      <c r="K71" s="297"/>
      <c r="L71" s="299"/>
      <c r="M71" s="89">
        <f t="shared" si="9"/>
        <v>4267</v>
      </c>
      <c r="N71" s="89"/>
      <c r="O71" s="89">
        <v>2739</v>
      </c>
      <c r="P71" s="89">
        <v>14</v>
      </c>
      <c r="Q71" s="89"/>
      <c r="R71" s="89">
        <v>1514</v>
      </c>
      <c r="S71" s="89"/>
      <c r="T71" s="89"/>
      <c r="U71" s="89"/>
      <c r="V71" s="89"/>
      <c r="W71" s="90"/>
    </row>
    <row r="72" spans="1:23" ht="10.5" customHeight="1" thickBot="1">
      <c r="A72" s="284"/>
      <c r="B72" s="286"/>
      <c r="C72" s="293"/>
      <c r="D72" s="295"/>
      <c r="E72" s="293"/>
      <c r="F72" s="295"/>
      <c r="G72" s="293"/>
      <c r="H72" s="295"/>
      <c r="I72" s="293"/>
      <c r="J72" s="295"/>
      <c r="K72" s="297"/>
      <c r="L72" s="299"/>
      <c r="M72" s="89">
        <f t="shared" si="9"/>
        <v>52618</v>
      </c>
      <c r="N72" s="89"/>
      <c r="O72" s="89">
        <v>25856</v>
      </c>
      <c r="P72" s="89">
        <v>1911</v>
      </c>
      <c r="Q72" s="89">
        <v>2249</v>
      </c>
      <c r="R72" s="89">
        <v>21522</v>
      </c>
      <c r="S72" s="89"/>
      <c r="T72" s="89"/>
      <c r="U72" s="89">
        <v>1076</v>
      </c>
      <c r="V72" s="89"/>
      <c r="W72" s="90">
        <v>4</v>
      </c>
    </row>
    <row r="73" spans="1:23" ht="10.5" customHeight="1" thickBot="1">
      <c r="A73" s="284"/>
      <c r="B73" s="286"/>
      <c r="C73" s="293"/>
      <c r="D73" s="295"/>
      <c r="E73" s="293"/>
      <c r="F73" s="295"/>
      <c r="G73" s="293"/>
      <c r="H73" s="295"/>
      <c r="I73" s="293"/>
      <c r="J73" s="295"/>
      <c r="K73" s="297"/>
      <c r="L73" s="299"/>
      <c r="M73" s="95">
        <f t="shared" si="9"/>
        <v>59069</v>
      </c>
      <c r="N73" s="95">
        <f aca="true" t="shared" si="17" ref="N73:W73">SUM(N70:N72)</f>
        <v>0</v>
      </c>
      <c r="O73" s="95">
        <f t="shared" si="17"/>
        <v>30436</v>
      </c>
      <c r="P73" s="95">
        <f t="shared" si="17"/>
        <v>1925</v>
      </c>
      <c r="Q73" s="95">
        <f t="shared" si="17"/>
        <v>2592</v>
      </c>
      <c r="R73" s="95">
        <f t="shared" si="17"/>
        <v>23036</v>
      </c>
      <c r="S73" s="95">
        <f t="shared" si="17"/>
        <v>0</v>
      </c>
      <c r="T73" s="95">
        <f t="shared" si="17"/>
        <v>0</v>
      </c>
      <c r="U73" s="95">
        <f t="shared" si="17"/>
        <v>1076</v>
      </c>
      <c r="V73" s="95">
        <f t="shared" si="17"/>
        <v>0</v>
      </c>
      <c r="W73" s="96">
        <f t="shared" si="17"/>
        <v>4</v>
      </c>
    </row>
    <row r="74" spans="1:23" ht="10.5" customHeight="1" thickBot="1">
      <c r="A74" s="284" t="s">
        <v>460</v>
      </c>
      <c r="B74" s="286" t="s">
        <v>461</v>
      </c>
      <c r="C74" s="293"/>
      <c r="D74" s="295"/>
      <c r="E74" s="293"/>
      <c r="F74" s="295"/>
      <c r="G74" s="293">
        <v>2</v>
      </c>
      <c r="H74" s="295">
        <v>12000</v>
      </c>
      <c r="I74" s="293"/>
      <c r="J74" s="295"/>
      <c r="K74" s="297">
        <v>10</v>
      </c>
      <c r="L74" s="299">
        <v>19851</v>
      </c>
      <c r="M74" s="136">
        <f aca="true" t="shared" si="18" ref="M74:M105">SUM(N74:W74)</f>
        <v>30</v>
      </c>
      <c r="N74" s="136"/>
      <c r="O74" s="136"/>
      <c r="P74" s="136">
        <v>30</v>
      </c>
      <c r="Q74" s="136"/>
      <c r="R74" s="136"/>
      <c r="S74" s="136"/>
      <c r="T74" s="136"/>
      <c r="U74" s="136"/>
      <c r="V74" s="136"/>
      <c r="W74" s="137"/>
    </row>
    <row r="75" spans="1:23" ht="10.5" customHeight="1" thickBot="1">
      <c r="A75" s="284"/>
      <c r="B75" s="286"/>
      <c r="C75" s="293"/>
      <c r="D75" s="295"/>
      <c r="E75" s="293"/>
      <c r="F75" s="295"/>
      <c r="G75" s="293"/>
      <c r="H75" s="295"/>
      <c r="I75" s="293"/>
      <c r="J75" s="295"/>
      <c r="K75" s="297"/>
      <c r="L75" s="299"/>
      <c r="M75" s="89">
        <f t="shared" si="18"/>
        <v>12292</v>
      </c>
      <c r="N75" s="89"/>
      <c r="O75" s="89">
        <v>10605</v>
      </c>
      <c r="P75" s="89">
        <v>60</v>
      </c>
      <c r="Q75" s="89"/>
      <c r="R75" s="89">
        <v>1318</v>
      </c>
      <c r="S75" s="89"/>
      <c r="T75" s="89"/>
      <c r="U75" s="89">
        <v>233</v>
      </c>
      <c r="V75" s="89">
        <v>76</v>
      </c>
      <c r="W75" s="90"/>
    </row>
    <row r="76" spans="1:23" ht="10.5" customHeight="1" thickBot="1">
      <c r="A76" s="284"/>
      <c r="B76" s="286"/>
      <c r="C76" s="293"/>
      <c r="D76" s="295"/>
      <c r="E76" s="293"/>
      <c r="F76" s="295"/>
      <c r="G76" s="293"/>
      <c r="H76" s="295"/>
      <c r="I76" s="293"/>
      <c r="J76" s="295"/>
      <c r="K76" s="297"/>
      <c r="L76" s="299"/>
      <c r="M76" s="89">
        <f t="shared" si="18"/>
        <v>465766</v>
      </c>
      <c r="N76" s="89">
        <v>23435</v>
      </c>
      <c r="O76" s="89">
        <v>416202</v>
      </c>
      <c r="P76" s="89">
        <v>2078</v>
      </c>
      <c r="Q76" s="89">
        <v>1313</v>
      </c>
      <c r="R76" s="89">
        <v>20952</v>
      </c>
      <c r="S76" s="89"/>
      <c r="T76" s="89"/>
      <c r="U76" s="89"/>
      <c r="V76" s="89">
        <v>1786</v>
      </c>
      <c r="W76" s="90"/>
    </row>
    <row r="77" spans="1:23" ht="10.5" customHeight="1">
      <c r="A77" s="287"/>
      <c r="B77" s="270"/>
      <c r="C77" s="304"/>
      <c r="D77" s="301"/>
      <c r="E77" s="304"/>
      <c r="F77" s="301"/>
      <c r="G77" s="304"/>
      <c r="H77" s="301"/>
      <c r="I77" s="304"/>
      <c r="J77" s="301"/>
      <c r="K77" s="302"/>
      <c r="L77" s="303"/>
      <c r="M77" s="91">
        <f t="shared" si="18"/>
        <v>478088</v>
      </c>
      <c r="N77" s="91">
        <f aca="true" t="shared" si="19" ref="N77:W77">SUM(N74:N76)</f>
        <v>23435</v>
      </c>
      <c r="O77" s="91">
        <f t="shared" si="19"/>
        <v>426807</v>
      </c>
      <c r="P77" s="91">
        <f t="shared" si="19"/>
        <v>2168</v>
      </c>
      <c r="Q77" s="91">
        <f t="shared" si="19"/>
        <v>1313</v>
      </c>
      <c r="R77" s="91">
        <f t="shared" si="19"/>
        <v>22270</v>
      </c>
      <c r="S77" s="91">
        <f t="shared" si="19"/>
        <v>0</v>
      </c>
      <c r="T77" s="91">
        <f t="shared" si="19"/>
        <v>0</v>
      </c>
      <c r="U77" s="91">
        <f t="shared" si="19"/>
        <v>233</v>
      </c>
      <c r="V77" s="91">
        <f t="shared" si="19"/>
        <v>1862</v>
      </c>
      <c r="W77" s="92">
        <f t="shared" si="19"/>
        <v>0</v>
      </c>
    </row>
    <row r="78" spans="1:23" ht="10.5" customHeight="1">
      <c r="A78" s="282">
        <v>22</v>
      </c>
      <c r="B78" s="271" t="s">
        <v>462</v>
      </c>
      <c r="C78" s="276"/>
      <c r="D78" s="277"/>
      <c r="E78" s="276"/>
      <c r="F78" s="277"/>
      <c r="G78" s="276"/>
      <c r="H78" s="277"/>
      <c r="I78" s="276"/>
      <c r="J78" s="277"/>
      <c r="K78" s="278">
        <v>10</v>
      </c>
      <c r="L78" s="300">
        <v>5855</v>
      </c>
      <c r="M78" s="87">
        <f t="shared" si="18"/>
        <v>0</v>
      </c>
      <c r="N78" s="87"/>
      <c r="O78" s="87"/>
      <c r="P78" s="87"/>
      <c r="Q78" s="87"/>
      <c r="R78" s="87"/>
      <c r="S78" s="87"/>
      <c r="T78" s="87"/>
      <c r="U78" s="87"/>
      <c r="V78" s="87"/>
      <c r="W78" s="88"/>
    </row>
    <row r="79" spans="1:23" ht="10.5" customHeight="1">
      <c r="A79" s="282"/>
      <c r="B79" s="271"/>
      <c r="C79" s="276"/>
      <c r="D79" s="277"/>
      <c r="E79" s="276"/>
      <c r="F79" s="277"/>
      <c r="G79" s="276"/>
      <c r="H79" s="277"/>
      <c r="I79" s="276"/>
      <c r="J79" s="277"/>
      <c r="K79" s="278"/>
      <c r="L79" s="300"/>
      <c r="M79" s="89">
        <f t="shared" si="18"/>
        <v>20288</v>
      </c>
      <c r="N79" s="89"/>
      <c r="O79" s="89">
        <v>16619</v>
      </c>
      <c r="P79" s="89">
        <v>419</v>
      </c>
      <c r="Q79" s="89"/>
      <c r="R79" s="89">
        <v>3250</v>
      </c>
      <c r="S79" s="89"/>
      <c r="T79" s="89"/>
      <c r="U79" s="89"/>
      <c r="V79" s="89"/>
      <c r="W79" s="90"/>
    </row>
    <row r="80" spans="1:23" ht="10.5" customHeight="1">
      <c r="A80" s="282"/>
      <c r="B80" s="271"/>
      <c r="C80" s="276"/>
      <c r="D80" s="277"/>
      <c r="E80" s="276"/>
      <c r="F80" s="277"/>
      <c r="G80" s="276"/>
      <c r="H80" s="277"/>
      <c r="I80" s="276"/>
      <c r="J80" s="277"/>
      <c r="K80" s="278"/>
      <c r="L80" s="300"/>
      <c r="M80" s="89">
        <f t="shared" si="18"/>
        <v>275576</v>
      </c>
      <c r="N80" s="89">
        <v>113</v>
      </c>
      <c r="O80" s="89">
        <v>54860</v>
      </c>
      <c r="P80" s="89">
        <v>1463</v>
      </c>
      <c r="Q80" s="89">
        <v>3208</v>
      </c>
      <c r="R80" s="89">
        <v>208261</v>
      </c>
      <c r="S80" s="89"/>
      <c r="T80" s="89"/>
      <c r="U80" s="89">
        <v>7564</v>
      </c>
      <c r="V80" s="89"/>
      <c r="W80" s="90">
        <v>107</v>
      </c>
    </row>
    <row r="81" spans="1:23" ht="10.5" customHeight="1">
      <c r="A81" s="282"/>
      <c r="B81" s="271"/>
      <c r="C81" s="276"/>
      <c r="D81" s="277"/>
      <c r="E81" s="276"/>
      <c r="F81" s="277"/>
      <c r="G81" s="276"/>
      <c r="H81" s="277"/>
      <c r="I81" s="276"/>
      <c r="J81" s="277"/>
      <c r="K81" s="278"/>
      <c r="L81" s="300"/>
      <c r="M81" s="91">
        <f t="shared" si="18"/>
        <v>295864</v>
      </c>
      <c r="N81" s="91">
        <f aca="true" t="shared" si="20" ref="N81:W81">SUM(N78:N80)</f>
        <v>113</v>
      </c>
      <c r="O81" s="91">
        <f t="shared" si="20"/>
        <v>71479</v>
      </c>
      <c r="P81" s="91">
        <f t="shared" si="20"/>
        <v>1882</v>
      </c>
      <c r="Q81" s="91">
        <f t="shared" si="20"/>
        <v>3208</v>
      </c>
      <c r="R81" s="91">
        <f t="shared" si="20"/>
        <v>211511</v>
      </c>
      <c r="S81" s="91">
        <f t="shared" si="20"/>
        <v>0</v>
      </c>
      <c r="T81" s="91">
        <f t="shared" si="20"/>
        <v>0</v>
      </c>
      <c r="U81" s="91">
        <f t="shared" si="20"/>
        <v>7564</v>
      </c>
      <c r="V81" s="91">
        <f t="shared" si="20"/>
        <v>0</v>
      </c>
      <c r="W81" s="92">
        <f t="shared" si="20"/>
        <v>107</v>
      </c>
    </row>
    <row r="82" spans="1:23" ht="10.5" customHeight="1">
      <c r="A82" s="282">
        <v>40</v>
      </c>
      <c r="B82" s="271" t="s">
        <v>463</v>
      </c>
      <c r="C82" s="276"/>
      <c r="D82" s="277"/>
      <c r="E82" s="276"/>
      <c r="F82" s="277"/>
      <c r="G82" s="276"/>
      <c r="H82" s="277"/>
      <c r="I82" s="276"/>
      <c r="J82" s="277"/>
      <c r="K82" s="278">
        <v>10</v>
      </c>
      <c r="L82" s="300">
        <v>10513</v>
      </c>
      <c r="M82" s="87">
        <f t="shared" si="18"/>
        <v>0</v>
      </c>
      <c r="N82" s="87"/>
      <c r="O82" s="87"/>
      <c r="P82" s="87"/>
      <c r="Q82" s="87"/>
      <c r="R82" s="87"/>
      <c r="S82" s="87"/>
      <c r="T82" s="87"/>
      <c r="U82" s="87"/>
      <c r="V82" s="87"/>
      <c r="W82" s="88"/>
    </row>
    <row r="83" spans="1:23" ht="10.5" customHeight="1">
      <c r="A83" s="282"/>
      <c r="B83" s="271"/>
      <c r="C83" s="276"/>
      <c r="D83" s="277"/>
      <c r="E83" s="276"/>
      <c r="F83" s="277"/>
      <c r="G83" s="276"/>
      <c r="H83" s="277"/>
      <c r="I83" s="276"/>
      <c r="J83" s="277"/>
      <c r="K83" s="278"/>
      <c r="L83" s="300"/>
      <c r="M83" s="89">
        <f t="shared" si="18"/>
        <v>169</v>
      </c>
      <c r="N83" s="89"/>
      <c r="O83" s="89">
        <v>169</v>
      </c>
      <c r="P83" s="89"/>
      <c r="Q83" s="89"/>
      <c r="R83" s="89"/>
      <c r="S83" s="89"/>
      <c r="T83" s="89"/>
      <c r="U83" s="89"/>
      <c r="V83" s="89"/>
      <c r="W83" s="90"/>
    </row>
    <row r="84" spans="1:23" ht="10.5" customHeight="1">
      <c r="A84" s="282"/>
      <c r="B84" s="271"/>
      <c r="C84" s="276"/>
      <c r="D84" s="277"/>
      <c r="E84" s="276"/>
      <c r="F84" s="277"/>
      <c r="G84" s="276"/>
      <c r="H84" s="277"/>
      <c r="I84" s="276"/>
      <c r="J84" s="277"/>
      <c r="K84" s="278"/>
      <c r="L84" s="300"/>
      <c r="M84" s="89">
        <f t="shared" si="18"/>
        <v>240285</v>
      </c>
      <c r="N84" s="89">
        <v>7207</v>
      </c>
      <c r="O84" s="89">
        <v>76866</v>
      </c>
      <c r="P84" s="89">
        <v>4509</v>
      </c>
      <c r="Q84" s="89">
        <v>14245</v>
      </c>
      <c r="R84" s="89">
        <v>115249</v>
      </c>
      <c r="S84" s="89"/>
      <c r="T84" s="89"/>
      <c r="U84" s="89">
        <v>22054</v>
      </c>
      <c r="V84" s="89">
        <v>134</v>
      </c>
      <c r="W84" s="90">
        <v>21</v>
      </c>
    </row>
    <row r="85" spans="1:23" ht="10.5" customHeight="1">
      <c r="A85" s="282"/>
      <c r="B85" s="271"/>
      <c r="C85" s="276"/>
      <c r="D85" s="277"/>
      <c r="E85" s="276"/>
      <c r="F85" s="277"/>
      <c r="G85" s="276"/>
      <c r="H85" s="277"/>
      <c r="I85" s="276"/>
      <c r="J85" s="277"/>
      <c r="K85" s="278"/>
      <c r="L85" s="300"/>
      <c r="M85" s="91">
        <f t="shared" si="18"/>
        <v>240454</v>
      </c>
      <c r="N85" s="91">
        <f aca="true" t="shared" si="21" ref="N85:W85">SUM(N82:N84)</f>
        <v>7207</v>
      </c>
      <c r="O85" s="91">
        <f t="shared" si="21"/>
        <v>77035</v>
      </c>
      <c r="P85" s="91">
        <f t="shared" si="21"/>
        <v>4509</v>
      </c>
      <c r="Q85" s="91">
        <f t="shared" si="21"/>
        <v>14245</v>
      </c>
      <c r="R85" s="91">
        <f t="shared" si="21"/>
        <v>115249</v>
      </c>
      <c r="S85" s="91">
        <f t="shared" si="21"/>
        <v>0</v>
      </c>
      <c r="T85" s="91">
        <f t="shared" si="21"/>
        <v>0</v>
      </c>
      <c r="U85" s="91">
        <f t="shared" si="21"/>
        <v>22054</v>
      </c>
      <c r="V85" s="91">
        <f t="shared" si="21"/>
        <v>134</v>
      </c>
      <c r="W85" s="92">
        <f t="shared" si="21"/>
        <v>21</v>
      </c>
    </row>
    <row r="86" spans="1:23" ht="10.5" customHeight="1">
      <c r="A86" s="282">
        <v>15</v>
      </c>
      <c r="B86" s="271" t="s">
        <v>464</v>
      </c>
      <c r="C86" s="276">
        <v>3</v>
      </c>
      <c r="D86" s="277">
        <v>5375</v>
      </c>
      <c r="E86" s="276"/>
      <c r="F86" s="277"/>
      <c r="G86" s="276"/>
      <c r="H86" s="277"/>
      <c r="I86" s="276"/>
      <c r="J86" s="277"/>
      <c r="K86" s="278">
        <v>8</v>
      </c>
      <c r="L86" s="288">
        <v>6657</v>
      </c>
      <c r="M86" s="87">
        <f t="shared" si="18"/>
        <v>1527</v>
      </c>
      <c r="N86" s="87"/>
      <c r="O86" s="87"/>
      <c r="P86" s="87"/>
      <c r="Q86" s="87">
        <v>472</v>
      </c>
      <c r="R86" s="87">
        <v>1055</v>
      </c>
      <c r="S86" s="87"/>
      <c r="T86" s="87"/>
      <c r="U86" s="87"/>
      <c r="V86" s="87"/>
      <c r="W86" s="88"/>
    </row>
    <row r="87" spans="1:23" ht="10.5" customHeight="1">
      <c r="A87" s="282"/>
      <c r="B87" s="271"/>
      <c r="C87" s="276"/>
      <c r="D87" s="277"/>
      <c r="E87" s="276"/>
      <c r="F87" s="277"/>
      <c r="G87" s="276"/>
      <c r="H87" s="277"/>
      <c r="I87" s="276"/>
      <c r="J87" s="277"/>
      <c r="K87" s="278"/>
      <c r="L87" s="289"/>
      <c r="M87" s="89">
        <f t="shared" si="18"/>
        <v>5002</v>
      </c>
      <c r="N87" s="89">
        <v>480</v>
      </c>
      <c r="O87" s="89">
        <v>893</v>
      </c>
      <c r="P87" s="89">
        <v>80</v>
      </c>
      <c r="Q87" s="89">
        <v>364</v>
      </c>
      <c r="R87" s="89">
        <v>1375</v>
      </c>
      <c r="S87" s="89"/>
      <c r="T87" s="89"/>
      <c r="U87" s="89">
        <v>1810</v>
      </c>
      <c r="V87" s="89"/>
      <c r="W87" s="90"/>
    </row>
    <row r="88" spans="1:23" ht="10.5" customHeight="1">
      <c r="A88" s="282"/>
      <c r="B88" s="271"/>
      <c r="C88" s="276"/>
      <c r="D88" s="277"/>
      <c r="E88" s="276"/>
      <c r="F88" s="277"/>
      <c r="G88" s="276"/>
      <c r="H88" s="277"/>
      <c r="I88" s="276"/>
      <c r="J88" s="277"/>
      <c r="K88" s="278"/>
      <c r="L88" s="289"/>
      <c r="M88" s="89">
        <f t="shared" si="18"/>
        <v>198849</v>
      </c>
      <c r="N88" s="89">
        <v>2916</v>
      </c>
      <c r="O88" s="89">
        <v>65072</v>
      </c>
      <c r="P88" s="89">
        <v>1779</v>
      </c>
      <c r="Q88" s="89">
        <v>7112</v>
      </c>
      <c r="R88" s="89">
        <v>82390</v>
      </c>
      <c r="S88" s="89"/>
      <c r="T88" s="89"/>
      <c r="U88" s="89">
        <v>39580</v>
      </c>
      <c r="V88" s="89"/>
      <c r="W88" s="90"/>
    </row>
    <row r="89" spans="1:23" ht="10.5" customHeight="1">
      <c r="A89" s="282"/>
      <c r="B89" s="271"/>
      <c r="C89" s="276"/>
      <c r="D89" s="277"/>
      <c r="E89" s="276"/>
      <c r="F89" s="277"/>
      <c r="G89" s="276"/>
      <c r="H89" s="277"/>
      <c r="I89" s="276"/>
      <c r="J89" s="277"/>
      <c r="K89" s="278"/>
      <c r="L89" s="290"/>
      <c r="M89" s="91">
        <f t="shared" si="18"/>
        <v>205378</v>
      </c>
      <c r="N89" s="91">
        <f aca="true" t="shared" si="22" ref="N89:W89">SUM(N86:N88)</f>
        <v>3396</v>
      </c>
      <c r="O89" s="91">
        <f t="shared" si="22"/>
        <v>65965</v>
      </c>
      <c r="P89" s="91">
        <f t="shared" si="22"/>
        <v>1859</v>
      </c>
      <c r="Q89" s="91">
        <f t="shared" si="22"/>
        <v>7948</v>
      </c>
      <c r="R89" s="91">
        <f t="shared" si="22"/>
        <v>84820</v>
      </c>
      <c r="S89" s="91">
        <f t="shared" si="22"/>
        <v>0</v>
      </c>
      <c r="T89" s="91">
        <f t="shared" si="22"/>
        <v>0</v>
      </c>
      <c r="U89" s="91">
        <f t="shared" si="22"/>
        <v>41390</v>
      </c>
      <c r="V89" s="91">
        <f t="shared" si="22"/>
        <v>0</v>
      </c>
      <c r="W89" s="92">
        <f t="shared" si="22"/>
        <v>0</v>
      </c>
    </row>
    <row r="90" spans="1:23" ht="10.5" customHeight="1">
      <c r="A90" s="282">
        <v>26</v>
      </c>
      <c r="B90" s="271" t="s">
        <v>465</v>
      </c>
      <c r="C90" s="276"/>
      <c r="D90" s="277"/>
      <c r="E90" s="276"/>
      <c r="F90" s="277"/>
      <c r="G90" s="276"/>
      <c r="H90" s="277"/>
      <c r="I90" s="276"/>
      <c r="J90" s="277"/>
      <c r="K90" s="278"/>
      <c r="L90" s="288"/>
      <c r="M90" s="87">
        <f t="shared" si="18"/>
        <v>856</v>
      </c>
      <c r="N90" s="87"/>
      <c r="O90" s="87"/>
      <c r="P90" s="87">
        <v>28</v>
      </c>
      <c r="Q90" s="87">
        <v>801</v>
      </c>
      <c r="R90" s="87">
        <v>27</v>
      </c>
      <c r="S90" s="87"/>
      <c r="T90" s="87"/>
      <c r="U90" s="87"/>
      <c r="V90" s="87"/>
      <c r="W90" s="88"/>
    </row>
    <row r="91" spans="1:23" ht="10.5" customHeight="1">
      <c r="A91" s="282"/>
      <c r="B91" s="271"/>
      <c r="C91" s="276"/>
      <c r="D91" s="277"/>
      <c r="E91" s="276"/>
      <c r="F91" s="277"/>
      <c r="G91" s="276"/>
      <c r="H91" s="277"/>
      <c r="I91" s="276"/>
      <c r="J91" s="277"/>
      <c r="K91" s="278"/>
      <c r="L91" s="289"/>
      <c r="M91" s="89">
        <f t="shared" si="18"/>
        <v>8251</v>
      </c>
      <c r="N91" s="89"/>
      <c r="O91" s="89">
        <v>3750</v>
      </c>
      <c r="P91" s="89">
        <v>23</v>
      </c>
      <c r="Q91" s="89">
        <v>2029</v>
      </c>
      <c r="R91" s="89">
        <v>2201</v>
      </c>
      <c r="S91" s="89"/>
      <c r="T91" s="89"/>
      <c r="U91" s="89">
        <v>248</v>
      </c>
      <c r="V91" s="89"/>
      <c r="W91" s="90"/>
    </row>
    <row r="92" spans="1:23" ht="10.5" customHeight="1">
      <c r="A92" s="282"/>
      <c r="B92" s="271"/>
      <c r="C92" s="276"/>
      <c r="D92" s="277"/>
      <c r="E92" s="276"/>
      <c r="F92" s="277"/>
      <c r="G92" s="276"/>
      <c r="H92" s="277"/>
      <c r="I92" s="276"/>
      <c r="J92" s="277"/>
      <c r="K92" s="278"/>
      <c r="L92" s="289"/>
      <c r="M92" s="89">
        <f t="shared" si="18"/>
        <v>221289</v>
      </c>
      <c r="N92" s="89"/>
      <c r="O92" s="89">
        <v>56193</v>
      </c>
      <c r="P92" s="89">
        <v>1560</v>
      </c>
      <c r="Q92" s="89">
        <v>42985</v>
      </c>
      <c r="R92" s="89">
        <v>116410</v>
      </c>
      <c r="S92" s="89"/>
      <c r="T92" s="89"/>
      <c r="U92" s="89">
        <v>2404</v>
      </c>
      <c r="V92" s="89">
        <v>498</v>
      </c>
      <c r="W92" s="90">
        <v>1239</v>
      </c>
    </row>
    <row r="93" spans="1:23" ht="10.5" customHeight="1">
      <c r="A93" s="282"/>
      <c r="B93" s="271"/>
      <c r="C93" s="276"/>
      <c r="D93" s="277"/>
      <c r="E93" s="276"/>
      <c r="F93" s="277"/>
      <c r="G93" s="276"/>
      <c r="H93" s="277"/>
      <c r="I93" s="276"/>
      <c r="J93" s="277"/>
      <c r="K93" s="278"/>
      <c r="L93" s="290"/>
      <c r="M93" s="91">
        <f t="shared" si="18"/>
        <v>230396</v>
      </c>
      <c r="N93" s="91">
        <f aca="true" t="shared" si="23" ref="N93:W93">SUM(N90:N92)</f>
        <v>0</v>
      </c>
      <c r="O93" s="91">
        <f t="shared" si="23"/>
        <v>59943</v>
      </c>
      <c r="P93" s="91">
        <f t="shared" si="23"/>
        <v>1611</v>
      </c>
      <c r="Q93" s="91">
        <f t="shared" si="23"/>
        <v>45815</v>
      </c>
      <c r="R93" s="91">
        <f t="shared" si="23"/>
        <v>118638</v>
      </c>
      <c r="S93" s="91">
        <f t="shared" si="23"/>
        <v>0</v>
      </c>
      <c r="T93" s="91">
        <f t="shared" si="23"/>
        <v>0</v>
      </c>
      <c r="U93" s="91">
        <f t="shared" si="23"/>
        <v>2652</v>
      </c>
      <c r="V93" s="91">
        <f t="shared" si="23"/>
        <v>498</v>
      </c>
      <c r="W93" s="92">
        <f t="shared" si="23"/>
        <v>1239</v>
      </c>
    </row>
    <row r="94" spans="1:23" ht="10.5" customHeight="1">
      <c r="A94" s="282">
        <v>43</v>
      </c>
      <c r="B94" s="271" t="s">
        <v>466</v>
      </c>
      <c r="C94" s="276">
        <v>1</v>
      </c>
      <c r="D94" s="277">
        <v>2300</v>
      </c>
      <c r="E94" s="276">
        <v>5</v>
      </c>
      <c r="F94" s="277">
        <v>500</v>
      </c>
      <c r="G94" s="276"/>
      <c r="H94" s="277"/>
      <c r="I94" s="276"/>
      <c r="J94" s="277"/>
      <c r="K94" s="278">
        <v>2</v>
      </c>
      <c r="L94" s="288">
        <v>864</v>
      </c>
      <c r="M94" s="87">
        <f t="shared" si="18"/>
        <v>2294</v>
      </c>
      <c r="N94" s="87"/>
      <c r="O94" s="87">
        <v>416</v>
      </c>
      <c r="P94" s="87"/>
      <c r="Q94" s="87"/>
      <c r="R94" s="87">
        <v>1350</v>
      </c>
      <c r="S94" s="87"/>
      <c r="T94" s="87"/>
      <c r="U94" s="87">
        <v>528</v>
      </c>
      <c r="V94" s="87"/>
      <c r="W94" s="88"/>
    </row>
    <row r="95" spans="1:23" ht="10.5" customHeight="1">
      <c r="A95" s="282"/>
      <c r="B95" s="271"/>
      <c r="C95" s="276"/>
      <c r="D95" s="277"/>
      <c r="E95" s="276"/>
      <c r="F95" s="277"/>
      <c r="G95" s="276"/>
      <c r="H95" s="277"/>
      <c r="I95" s="276"/>
      <c r="J95" s="277"/>
      <c r="K95" s="278"/>
      <c r="L95" s="289"/>
      <c r="M95" s="89">
        <f t="shared" si="18"/>
        <v>11832</v>
      </c>
      <c r="N95" s="89"/>
      <c r="O95" s="89">
        <v>1220</v>
      </c>
      <c r="P95" s="89"/>
      <c r="Q95" s="89">
        <v>10612</v>
      </c>
      <c r="R95" s="89"/>
      <c r="S95" s="89"/>
      <c r="T95" s="89"/>
      <c r="U95" s="89"/>
      <c r="V95" s="89"/>
      <c r="W95" s="90"/>
    </row>
    <row r="96" spans="1:23" ht="10.5" customHeight="1">
      <c r="A96" s="282"/>
      <c r="B96" s="271"/>
      <c r="C96" s="276"/>
      <c r="D96" s="277"/>
      <c r="E96" s="276"/>
      <c r="F96" s="277"/>
      <c r="G96" s="276"/>
      <c r="H96" s="277"/>
      <c r="I96" s="276"/>
      <c r="J96" s="277"/>
      <c r="K96" s="278"/>
      <c r="L96" s="289"/>
      <c r="M96" s="89">
        <f t="shared" si="18"/>
        <v>40682</v>
      </c>
      <c r="N96" s="89"/>
      <c r="O96" s="89">
        <v>1253</v>
      </c>
      <c r="P96" s="89">
        <v>529</v>
      </c>
      <c r="Q96" s="89">
        <v>208</v>
      </c>
      <c r="R96" s="89">
        <v>34471</v>
      </c>
      <c r="S96" s="89"/>
      <c r="T96" s="89"/>
      <c r="U96" s="89">
        <v>4221</v>
      </c>
      <c r="V96" s="89"/>
      <c r="W96" s="90"/>
    </row>
    <row r="97" spans="1:23" ht="10.5" customHeight="1">
      <c r="A97" s="282"/>
      <c r="B97" s="271"/>
      <c r="C97" s="276"/>
      <c r="D97" s="277"/>
      <c r="E97" s="276"/>
      <c r="F97" s="277"/>
      <c r="G97" s="276"/>
      <c r="H97" s="277"/>
      <c r="I97" s="276"/>
      <c r="J97" s="277"/>
      <c r="K97" s="278"/>
      <c r="L97" s="290"/>
      <c r="M97" s="91">
        <f t="shared" si="18"/>
        <v>54808</v>
      </c>
      <c r="N97" s="91">
        <f aca="true" t="shared" si="24" ref="N97:W97">SUM(N94:N96)</f>
        <v>0</v>
      </c>
      <c r="O97" s="91">
        <f t="shared" si="24"/>
        <v>2889</v>
      </c>
      <c r="P97" s="91">
        <f t="shared" si="24"/>
        <v>529</v>
      </c>
      <c r="Q97" s="91">
        <f t="shared" si="24"/>
        <v>10820</v>
      </c>
      <c r="R97" s="91">
        <f t="shared" si="24"/>
        <v>35821</v>
      </c>
      <c r="S97" s="91">
        <f t="shared" si="24"/>
        <v>0</v>
      </c>
      <c r="T97" s="91">
        <f t="shared" si="24"/>
        <v>0</v>
      </c>
      <c r="U97" s="91">
        <f t="shared" si="24"/>
        <v>4749</v>
      </c>
      <c r="V97" s="91">
        <f t="shared" si="24"/>
        <v>0</v>
      </c>
      <c r="W97" s="92">
        <f t="shared" si="24"/>
        <v>0</v>
      </c>
    </row>
    <row r="98" spans="1:23" ht="10.5" customHeight="1">
      <c r="A98" s="282">
        <v>23</v>
      </c>
      <c r="B98" s="271" t="s">
        <v>467</v>
      </c>
      <c r="C98" s="276">
        <v>5</v>
      </c>
      <c r="D98" s="277">
        <v>4593</v>
      </c>
      <c r="E98" s="276"/>
      <c r="F98" s="277"/>
      <c r="G98" s="276">
        <v>6</v>
      </c>
      <c r="H98" s="277">
        <v>6652</v>
      </c>
      <c r="I98" s="276"/>
      <c r="J98" s="277"/>
      <c r="K98" s="278">
        <v>28</v>
      </c>
      <c r="L98" s="288">
        <v>4883</v>
      </c>
      <c r="M98" s="87">
        <f t="shared" si="18"/>
        <v>10403</v>
      </c>
      <c r="N98" s="87"/>
      <c r="O98" s="87">
        <v>165</v>
      </c>
      <c r="P98" s="87">
        <v>270</v>
      </c>
      <c r="Q98" s="87">
        <v>3631</v>
      </c>
      <c r="R98" s="87">
        <v>4252</v>
      </c>
      <c r="S98" s="87"/>
      <c r="T98" s="87"/>
      <c r="U98" s="87">
        <v>2070</v>
      </c>
      <c r="V98" s="87">
        <v>15</v>
      </c>
      <c r="W98" s="88"/>
    </row>
    <row r="99" spans="1:23" ht="10.5" customHeight="1">
      <c r="A99" s="282"/>
      <c r="B99" s="271"/>
      <c r="C99" s="276"/>
      <c r="D99" s="277"/>
      <c r="E99" s="276"/>
      <c r="F99" s="277"/>
      <c r="G99" s="276"/>
      <c r="H99" s="277"/>
      <c r="I99" s="276"/>
      <c r="J99" s="277"/>
      <c r="K99" s="278"/>
      <c r="L99" s="289"/>
      <c r="M99" s="89">
        <f t="shared" si="18"/>
        <v>4459</v>
      </c>
      <c r="N99" s="89">
        <v>599</v>
      </c>
      <c r="O99" s="89">
        <v>3105</v>
      </c>
      <c r="P99" s="89">
        <v>290</v>
      </c>
      <c r="Q99" s="89">
        <v>465</v>
      </c>
      <c r="R99" s="89"/>
      <c r="S99" s="89"/>
      <c r="T99" s="89"/>
      <c r="U99" s="89"/>
      <c r="V99" s="89"/>
      <c r="W99" s="90"/>
    </row>
    <row r="100" spans="1:23" ht="10.5" customHeight="1">
      <c r="A100" s="282"/>
      <c r="B100" s="271"/>
      <c r="C100" s="276"/>
      <c r="D100" s="277"/>
      <c r="E100" s="276"/>
      <c r="F100" s="277"/>
      <c r="G100" s="276"/>
      <c r="H100" s="277"/>
      <c r="I100" s="276"/>
      <c r="J100" s="277"/>
      <c r="K100" s="278"/>
      <c r="L100" s="289"/>
      <c r="M100" s="89">
        <f t="shared" si="18"/>
        <v>171977</v>
      </c>
      <c r="N100" s="89"/>
      <c r="O100" s="89">
        <v>34345</v>
      </c>
      <c r="P100" s="89">
        <v>3191</v>
      </c>
      <c r="Q100" s="89">
        <v>961</v>
      </c>
      <c r="R100" s="89">
        <v>104219</v>
      </c>
      <c r="S100" s="89"/>
      <c r="T100" s="89"/>
      <c r="U100" s="89">
        <v>28389</v>
      </c>
      <c r="V100" s="89">
        <v>872</v>
      </c>
      <c r="W100" s="90"/>
    </row>
    <row r="101" spans="1:23" ht="10.5" customHeight="1">
      <c r="A101" s="282"/>
      <c r="B101" s="271"/>
      <c r="C101" s="276"/>
      <c r="D101" s="277"/>
      <c r="E101" s="276"/>
      <c r="F101" s="277"/>
      <c r="G101" s="276"/>
      <c r="H101" s="277"/>
      <c r="I101" s="276"/>
      <c r="J101" s="277"/>
      <c r="K101" s="278"/>
      <c r="L101" s="290"/>
      <c r="M101" s="91">
        <f t="shared" si="18"/>
        <v>186839</v>
      </c>
      <c r="N101" s="91">
        <f aca="true" t="shared" si="25" ref="N101:W101">SUM(N98:N100)</f>
        <v>599</v>
      </c>
      <c r="O101" s="91">
        <f t="shared" si="25"/>
        <v>37615</v>
      </c>
      <c r="P101" s="91">
        <f t="shared" si="25"/>
        <v>3751</v>
      </c>
      <c r="Q101" s="91">
        <f t="shared" si="25"/>
        <v>5057</v>
      </c>
      <c r="R101" s="91">
        <f t="shared" si="25"/>
        <v>108471</v>
      </c>
      <c r="S101" s="91">
        <f t="shared" si="25"/>
        <v>0</v>
      </c>
      <c r="T101" s="91">
        <f t="shared" si="25"/>
        <v>0</v>
      </c>
      <c r="U101" s="91">
        <f t="shared" si="25"/>
        <v>30459</v>
      </c>
      <c r="V101" s="91">
        <f t="shared" si="25"/>
        <v>887</v>
      </c>
      <c r="W101" s="92">
        <f t="shared" si="25"/>
        <v>0</v>
      </c>
    </row>
    <row r="102" spans="1:23" ht="10.5" customHeight="1">
      <c r="A102" s="282">
        <v>37</v>
      </c>
      <c r="B102" s="271" t="s">
        <v>468</v>
      </c>
      <c r="C102" s="276">
        <v>1</v>
      </c>
      <c r="D102" s="277">
        <v>1198</v>
      </c>
      <c r="E102" s="276"/>
      <c r="F102" s="277"/>
      <c r="G102" s="276">
        <v>2</v>
      </c>
      <c r="H102" s="277">
        <v>2738</v>
      </c>
      <c r="I102" s="276"/>
      <c r="J102" s="277"/>
      <c r="K102" s="278">
        <v>2</v>
      </c>
      <c r="L102" s="288">
        <v>425</v>
      </c>
      <c r="M102" s="87">
        <f t="shared" si="18"/>
        <v>5192</v>
      </c>
      <c r="N102" s="87"/>
      <c r="O102" s="87">
        <v>938</v>
      </c>
      <c r="P102" s="87">
        <v>48</v>
      </c>
      <c r="Q102" s="87"/>
      <c r="R102" s="87">
        <v>4206</v>
      </c>
      <c r="S102" s="87"/>
      <c r="T102" s="87"/>
      <c r="U102" s="87"/>
      <c r="V102" s="87"/>
      <c r="W102" s="88"/>
    </row>
    <row r="103" spans="1:23" ht="10.5" customHeight="1">
      <c r="A103" s="282"/>
      <c r="B103" s="271"/>
      <c r="C103" s="276"/>
      <c r="D103" s="277"/>
      <c r="E103" s="276"/>
      <c r="F103" s="277"/>
      <c r="G103" s="276"/>
      <c r="H103" s="277"/>
      <c r="I103" s="276"/>
      <c r="J103" s="277"/>
      <c r="K103" s="278"/>
      <c r="L103" s="289"/>
      <c r="M103" s="89">
        <f t="shared" si="18"/>
        <v>3546</v>
      </c>
      <c r="N103" s="89">
        <v>129</v>
      </c>
      <c r="O103" s="89">
        <v>835</v>
      </c>
      <c r="P103" s="89">
        <v>127</v>
      </c>
      <c r="Q103" s="89"/>
      <c r="R103" s="89">
        <v>2455</v>
      </c>
      <c r="S103" s="89"/>
      <c r="T103" s="89"/>
      <c r="U103" s="89"/>
      <c r="V103" s="89"/>
      <c r="W103" s="90"/>
    </row>
    <row r="104" spans="1:23" ht="10.5" customHeight="1">
      <c r="A104" s="282"/>
      <c r="B104" s="271"/>
      <c r="C104" s="276"/>
      <c r="D104" s="277"/>
      <c r="E104" s="276"/>
      <c r="F104" s="277"/>
      <c r="G104" s="276"/>
      <c r="H104" s="277"/>
      <c r="I104" s="276"/>
      <c r="J104" s="277"/>
      <c r="K104" s="278"/>
      <c r="L104" s="289"/>
      <c r="M104" s="89">
        <f t="shared" si="18"/>
        <v>131592</v>
      </c>
      <c r="N104" s="89">
        <v>1037</v>
      </c>
      <c r="O104" s="89">
        <v>11657</v>
      </c>
      <c r="P104" s="89">
        <v>3297</v>
      </c>
      <c r="Q104" s="89">
        <v>634</v>
      </c>
      <c r="R104" s="89">
        <v>78706</v>
      </c>
      <c r="S104" s="89"/>
      <c r="T104" s="89"/>
      <c r="U104" s="89">
        <v>36261</v>
      </c>
      <c r="V104" s="89"/>
      <c r="W104" s="90"/>
    </row>
    <row r="105" spans="1:23" ht="10.5" customHeight="1">
      <c r="A105" s="282"/>
      <c r="B105" s="271"/>
      <c r="C105" s="276"/>
      <c r="D105" s="277"/>
      <c r="E105" s="276"/>
      <c r="F105" s="277"/>
      <c r="G105" s="276"/>
      <c r="H105" s="277"/>
      <c r="I105" s="276"/>
      <c r="J105" s="277"/>
      <c r="K105" s="278"/>
      <c r="L105" s="290"/>
      <c r="M105" s="91">
        <f t="shared" si="18"/>
        <v>140330</v>
      </c>
      <c r="N105" s="91">
        <f aca="true" t="shared" si="26" ref="N105:W105">SUM(N102:N104)</f>
        <v>1166</v>
      </c>
      <c r="O105" s="91">
        <f t="shared" si="26"/>
        <v>13430</v>
      </c>
      <c r="P105" s="91">
        <f t="shared" si="26"/>
        <v>3472</v>
      </c>
      <c r="Q105" s="91">
        <f t="shared" si="26"/>
        <v>634</v>
      </c>
      <c r="R105" s="91">
        <f t="shared" si="26"/>
        <v>85367</v>
      </c>
      <c r="S105" s="91">
        <f t="shared" si="26"/>
        <v>0</v>
      </c>
      <c r="T105" s="91">
        <f t="shared" si="26"/>
        <v>0</v>
      </c>
      <c r="U105" s="91">
        <f t="shared" si="26"/>
        <v>36261</v>
      </c>
      <c r="V105" s="91">
        <f t="shared" si="26"/>
        <v>0</v>
      </c>
      <c r="W105" s="92">
        <f t="shared" si="26"/>
        <v>0</v>
      </c>
    </row>
    <row r="106" spans="1:23" ht="10.5" customHeight="1">
      <c r="A106" s="282" t="s">
        <v>469</v>
      </c>
      <c r="B106" s="272" t="s">
        <v>492</v>
      </c>
      <c r="C106" s="276">
        <v>17</v>
      </c>
      <c r="D106" s="277">
        <v>4943</v>
      </c>
      <c r="E106" s="276"/>
      <c r="F106" s="277"/>
      <c r="G106" s="276">
        <v>2</v>
      </c>
      <c r="H106" s="277">
        <v>3502</v>
      </c>
      <c r="I106" s="276">
        <v>24</v>
      </c>
      <c r="J106" s="93" t="s">
        <v>453</v>
      </c>
      <c r="K106" s="278">
        <v>72</v>
      </c>
      <c r="L106" s="288">
        <v>52841</v>
      </c>
      <c r="M106" s="87">
        <f aca="true" t="shared" si="27" ref="M106:M117">SUM(N106:W106)</f>
        <v>45850</v>
      </c>
      <c r="N106" s="87"/>
      <c r="O106" s="87">
        <v>12690</v>
      </c>
      <c r="P106" s="87">
        <v>205</v>
      </c>
      <c r="Q106" s="87"/>
      <c r="R106" s="87">
        <v>16478</v>
      </c>
      <c r="S106" s="87"/>
      <c r="T106" s="87"/>
      <c r="U106" s="87">
        <v>16477</v>
      </c>
      <c r="V106" s="87"/>
      <c r="W106" s="88"/>
    </row>
    <row r="107" spans="1:23" ht="10.5" customHeight="1">
      <c r="A107" s="282"/>
      <c r="B107" s="271"/>
      <c r="C107" s="276"/>
      <c r="D107" s="277"/>
      <c r="E107" s="276"/>
      <c r="F107" s="277"/>
      <c r="G107" s="276"/>
      <c r="H107" s="277"/>
      <c r="I107" s="276"/>
      <c r="J107" s="291">
        <v>67</v>
      </c>
      <c r="K107" s="278"/>
      <c r="L107" s="289"/>
      <c r="M107" s="89">
        <f t="shared" si="27"/>
        <v>66948</v>
      </c>
      <c r="N107" s="89"/>
      <c r="O107" s="89">
        <v>41281</v>
      </c>
      <c r="P107" s="89">
        <v>160</v>
      </c>
      <c r="Q107" s="89">
        <v>211</v>
      </c>
      <c r="R107" s="89">
        <v>12886</v>
      </c>
      <c r="S107" s="89"/>
      <c r="T107" s="89"/>
      <c r="U107" s="89">
        <v>12265</v>
      </c>
      <c r="V107" s="89">
        <v>145</v>
      </c>
      <c r="W107" s="90"/>
    </row>
    <row r="108" spans="1:23" ht="10.5" customHeight="1">
      <c r="A108" s="282"/>
      <c r="B108" s="271"/>
      <c r="C108" s="276"/>
      <c r="D108" s="277"/>
      <c r="E108" s="276"/>
      <c r="F108" s="277"/>
      <c r="G108" s="276"/>
      <c r="H108" s="277"/>
      <c r="I108" s="276"/>
      <c r="J108" s="291"/>
      <c r="K108" s="278"/>
      <c r="L108" s="289"/>
      <c r="M108" s="89">
        <f t="shared" si="27"/>
        <v>1233803</v>
      </c>
      <c r="N108" s="89">
        <v>27345</v>
      </c>
      <c r="O108" s="89">
        <v>517261</v>
      </c>
      <c r="P108" s="89">
        <v>12434</v>
      </c>
      <c r="Q108" s="89">
        <v>663</v>
      </c>
      <c r="R108" s="89">
        <v>605057</v>
      </c>
      <c r="S108" s="89"/>
      <c r="T108" s="89"/>
      <c r="U108" s="89">
        <v>66653</v>
      </c>
      <c r="V108" s="89">
        <v>2575</v>
      </c>
      <c r="W108" s="90">
        <v>1815</v>
      </c>
    </row>
    <row r="109" spans="1:23" ht="10.5" customHeight="1">
      <c r="A109" s="282"/>
      <c r="B109" s="271"/>
      <c r="C109" s="276"/>
      <c r="D109" s="277"/>
      <c r="E109" s="276"/>
      <c r="F109" s="277"/>
      <c r="G109" s="276"/>
      <c r="H109" s="277"/>
      <c r="I109" s="276"/>
      <c r="J109" s="94"/>
      <c r="K109" s="278"/>
      <c r="L109" s="290"/>
      <c r="M109" s="91">
        <f t="shared" si="27"/>
        <v>1346601</v>
      </c>
      <c r="N109" s="91">
        <f aca="true" t="shared" si="28" ref="N109:W109">SUM(N106:N108)</f>
        <v>27345</v>
      </c>
      <c r="O109" s="91">
        <f t="shared" si="28"/>
        <v>571232</v>
      </c>
      <c r="P109" s="91">
        <f t="shared" si="28"/>
        <v>12799</v>
      </c>
      <c r="Q109" s="91">
        <f t="shared" si="28"/>
        <v>874</v>
      </c>
      <c r="R109" s="91">
        <f t="shared" si="28"/>
        <v>634421</v>
      </c>
      <c r="S109" s="91">
        <f t="shared" si="28"/>
        <v>0</v>
      </c>
      <c r="T109" s="91">
        <f t="shared" si="28"/>
        <v>0</v>
      </c>
      <c r="U109" s="91">
        <f t="shared" si="28"/>
        <v>95395</v>
      </c>
      <c r="V109" s="91">
        <f t="shared" si="28"/>
        <v>2720</v>
      </c>
      <c r="W109" s="92">
        <f t="shared" si="28"/>
        <v>1815</v>
      </c>
    </row>
    <row r="110" spans="1:23" ht="10.5" customHeight="1">
      <c r="A110" s="282" t="s">
        <v>470</v>
      </c>
      <c r="B110" s="272" t="s">
        <v>471</v>
      </c>
      <c r="C110" s="276"/>
      <c r="D110" s="277"/>
      <c r="E110" s="276"/>
      <c r="F110" s="277"/>
      <c r="G110" s="276">
        <v>11</v>
      </c>
      <c r="H110" s="277">
        <v>50000</v>
      </c>
      <c r="I110" s="276"/>
      <c r="J110" s="277"/>
      <c r="K110" s="278">
        <v>20</v>
      </c>
      <c r="L110" s="288">
        <v>28930</v>
      </c>
      <c r="M110" s="87">
        <f t="shared" si="27"/>
        <v>1709</v>
      </c>
      <c r="N110" s="87"/>
      <c r="O110" s="87">
        <v>1709</v>
      </c>
      <c r="P110" s="87"/>
      <c r="Q110" s="87"/>
      <c r="R110" s="87"/>
      <c r="S110" s="87"/>
      <c r="T110" s="87"/>
      <c r="U110" s="87"/>
      <c r="V110" s="87"/>
      <c r="W110" s="88"/>
    </row>
    <row r="111" spans="1:23" ht="10.5" customHeight="1">
      <c r="A111" s="282"/>
      <c r="B111" s="271"/>
      <c r="C111" s="276"/>
      <c r="D111" s="277"/>
      <c r="E111" s="276"/>
      <c r="F111" s="277"/>
      <c r="G111" s="276"/>
      <c r="H111" s="277"/>
      <c r="I111" s="276"/>
      <c r="J111" s="277"/>
      <c r="K111" s="278"/>
      <c r="L111" s="289"/>
      <c r="M111" s="89">
        <f t="shared" si="27"/>
        <v>41209</v>
      </c>
      <c r="N111" s="89">
        <v>2380</v>
      </c>
      <c r="O111" s="89">
        <v>35785</v>
      </c>
      <c r="P111" s="89">
        <v>1016</v>
      </c>
      <c r="Q111" s="89"/>
      <c r="R111" s="89">
        <v>332</v>
      </c>
      <c r="S111" s="89"/>
      <c r="T111" s="89"/>
      <c r="U111" s="89"/>
      <c r="V111" s="89">
        <v>1696</v>
      </c>
      <c r="W111" s="90"/>
    </row>
    <row r="112" spans="1:23" ht="10.5" customHeight="1">
      <c r="A112" s="282"/>
      <c r="B112" s="271"/>
      <c r="C112" s="276"/>
      <c r="D112" s="277"/>
      <c r="E112" s="276"/>
      <c r="F112" s="277"/>
      <c r="G112" s="276"/>
      <c r="H112" s="277"/>
      <c r="I112" s="276"/>
      <c r="J112" s="277"/>
      <c r="K112" s="278"/>
      <c r="L112" s="289"/>
      <c r="M112" s="89">
        <f t="shared" si="27"/>
        <v>793663</v>
      </c>
      <c r="N112" s="89">
        <v>15503</v>
      </c>
      <c r="O112" s="89">
        <v>635557</v>
      </c>
      <c r="P112" s="89">
        <v>3584</v>
      </c>
      <c r="Q112" s="89"/>
      <c r="R112" s="89">
        <v>130649</v>
      </c>
      <c r="S112" s="89"/>
      <c r="T112" s="89"/>
      <c r="U112" s="89">
        <v>6933</v>
      </c>
      <c r="V112" s="89">
        <v>1437</v>
      </c>
      <c r="W112" s="90"/>
    </row>
    <row r="113" spans="1:23" ht="10.5" customHeight="1">
      <c r="A113" s="282"/>
      <c r="B113" s="271"/>
      <c r="C113" s="276"/>
      <c r="D113" s="277"/>
      <c r="E113" s="276"/>
      <c r="F113" s="277"/>
      <c r="G113" s="276"/>
      <c r="H113" s="277"/>
      <c r="I113" s="276"/>
      <c r="J113" s="277"/>
      <c r="K113" s="278"/>
      <c r="L113" s="290"/>
      <c r="M113" s="91">
        <f t="shared" si="27"/>
        <v>836581</v>
      </c>
      <c r="N113" s="91">
        <f aca="true" t="shared" si="29" ref="N113:W113">SUM(N110:N112)</f>
        <v>17883</v>
      </c>
      <c r="O113" s="91">
        <f t="shared" si="29"/>
        <v>673051</v>
      </c>
      <c r="P113" s="91">
        <f t="shared" si="29"/>
        <v>4600</v>
      </c>
      <c r="Q113" s="91">
        <f t="shared" si="29"/>
        <v>0</v>
      </c>
      <c r="R113" s="91">
        <f t="shared" si="29"/>
        <v>130981</v>
      </c>
      <c r="S113" s="91">
        <f t="shared" si="29"/>
        <v>0</v>
      </c>
      <c r="T113" s="91">
        <f t="shared" si="29"/>
        <v>0</v>
      </c>
      <c r="U113" s="91">
        <f t="shared" si="29"/>
        <v>6933</v>
      </c>
      <c r="V113" s="91">
        <f t="shared" si="29"/>
        <v>3133</v>
      </c>
      <c r="W113" s="92">
        <f t="shared" si="29"/>
        <v>0</v>
      </c>
    </row>
    <row r="114" spans="1:23" ht="10.5" customHeight="1">
      <c r="A114" s="282">
        <v>29</v>
      </c>
      <c r="B114" s="272" t="s">
        <v>1</v>
      </c>
      <c r="C114" s="276"/>
      <c r="D114" s="277"/>
      <c r="E114" s="276"/>
      <c r="F114" s="277"/>
      <c r="G114" s="276"/>
      <c r="H114" s="277"/>
      <c r="I114" s="276"/>
      <c r="J114" s="277"/>
      <c r="K114" s="278">
        <v>5</v>
      </c>
      <c r="L114" s="288">
        <v>8101</v>
      </c>
      <c r="M114" s="87">
        <f t="shared" si="27"/>
        <v>0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8"/>
    </row>
    <row r="115" spans="1:23" ht="10.5" customHeight="1">
      <c r="A115" s="282"/>
      <c r="B115" s="271"/>
      <c r="C115" s="276"/>
      <c r="D115" s="277"/>
      <c r="E115" s="276"/>
      <c r="F115" s="277"/>
      <c r="G115" s="276"/>
      <c r="H115" s="277"/>
      <c r="I115" s="276"/>
      <c r="J115" s="277"/>
      <c r="K115" s="278"/>
      <c r="L115" s="289"/>
      <c r="M115" s="89">
        <f t="shared" si="27"/>
        <v>6840</v>
      </c>
      <c r="N115" s="89"/>
      <c r="O115" s="89">
        <v>6840</v>
      </c>
      <c r="P115" s="89"/>
      <c r="Q115" s="89"/>
      <c r="R115" s="89"/>
      <c r="S115" s="89"/>
      <c r="T115" s="89"/>
      <c r="U115" s="89"/>
      <c r="V115" s="89"/>
      <c r="W115" s="90"/>
    </row>
    <row r="116" spans="1:23" ht="10.5" customHeight="1">
      <c r="A116" s="282"/>
      <c r="B116" s="271"/>
      <c r="C116" s="276"/>
      <c r="D116" s="277"/>
      <c r="E116" s="276"/>
      <c r="F116" s="277"/>
      <c r="G116" s="276"/>
      <c r="H116" s="277"/>
      <c r="I116" s="276"/>
      <c r="J116" s="277"/>
      <c r="K116" s="278"/>
      <c r="L116" s="289"/>
      <c r="M116" s="89">
        <f t="shared" si="27"/>
        <v>201529</v>
      </c>
      <c r="N116" s="89"/>
      <c r="O116" s="89">
        <v>91583</v>
      </c>
      <c r="P116" s="89">
        <v>106</v>
      </c>
      <c r="Q116" s="89"/>
      <c r="R116" s="89">
        <v>103673</v>
      </c>
      <c r="S116" s="89"/>
      <c r="T116" s="89"/>
      <c r="U116" s="89">
        <v>6167</v>
      </c>
      <c r="V116" s="89"/>
      <c r="W116" s="90"/>
    </row>
    <row r="117" spans="1:23" ht="10.5" customHeight="1">
      <c r="A117" s="282"/>
      <c r="B117" s="271"/>
      <c r="C117" s="276"/>
      <c r="D117" s="277"/>
      <c r="E117" s="276"/>
      <c r="F117" s="277"/>
      <c r="G117" s="276"/>
      <c r="H117" s="277"/>
      <c r="I117" s="276"/>
      <c r="J117" s="277"/>
      <c r="K117" s="278"/>
      <c r="L117" s="290"/>
      <c r="M117" s="91">
        <f t="shared" si="27"/>
        <v>208369</v>
      </c>
      <c r="N117" s="91">
        <f aca="true" t="shared" si="30" ref="N117:W117">SUM(N114:N116)</f>
        <v>0</v>
      </c>
      <c r="O117" s="91">
        <f t="shared" si="30"/>
        <v>98423</v>
      </c>
      <c r="P117" s="91">
        <f t="shared" si="30"/>
        <v>106</v>
      </c>
      <c r="Q117" s="91">
        <f t="shared" si="30"/>
        <v>0</v>
      </c>
      <c r="R117" s="91">
        <f t="shared" si="30"/>
        <v>103673</v>
      </c>
      <c r="S117" s="91">
        <f t="shared" si="30"/>
        <v>0</v>
      </c>
      <c r="T117" s="91">
        <f t="shared" si="30"/>
        <v>0</v>
      </c>
      <c r="U117" s="91">
        <f t="shared" si="30"/>
        <v>6167</v>
      </c>
      <c r="V117" s="91">
        <f t="shared" si="30"/>
        <v>0</v>
      </c>
      <c r="W117" s="92">
        <f t="shared" si="30"/>
        <v>0</v>
      </c>
    </row>
    <row r="118" spans="1:23" ht="10.5" customHeight="1">
      <c r="A118" s="282">
        <v>33</v>
      </c>
      <c r="B118" s="271" t="s">
        <v>472</v>
      </c>
      <c r="C118" s="276">
        <v>1</v>
      </c>
      <c r="D118" s="277">
        <v>8000</v>
      </c>
      <c r="E118" s="276"/>
      <c r="F118" s="277"/>
      <c r="G118" s="276"/>
      <c r="H118" s="277"/>
      <c r="I118" s="276"/>
      <c r="J118" s="277"/>
      <c r="K118" s="278">
        <v>6</v>
      </c>
      <c r="L118" s="288">
        <v>3960</v>
      </c>
      <c r="M118" s="87">
        <f aca="true" t="shared" si="31" ref="M118:M132">SUM(N118:W118)</f>
        <v>1728</v>
      </c>
      <c r="N118" s="87"/>
      <c r="O118" s="87">
        <v>1724</v>
      </c>
      <c r="P118" s="87"/>
      <c r="Q118" s="87"/>
      <c r="R118" s="87">
        <v>4</v>
      </c>
      <c r="S118" s="87"/>
      <c r="T118" s="87"/>
      <c r="U118" s="87"/>
      <c r="V118" s="87"/>
      <c r="W118" s="88"/>
    </row>
    <row r="119" spans="1:23" ht="10.5" customHeight="1">
      <c r="A119" s="282"/>
      <c r="B119" s="271"/>
      <c r="C119" s="276"/>
      <c r="D119" s="277"/>
      <c r="E119" s="276"/>
      <c r="F119" s="277"/>
      <c r="G119" s="276"/>
      <c r="H119" s="277"/>
      <c r="I119" s="276"/>
      <c r="J119" s="277"/>
      <c r="K119" s="278"/>
      <c r="L119" s="289"/>
      <c r="M119" s="89">
        <f t="shared" si="31"/>
        <v>4071</v>
      </c>
      <c r="N119" s="89"/>
      <c r="O119" s="89">
        <f>1813+2258</f>
        <v>4071</v>
      </c>
      <c r="P119" s="89"/>
      <c r="Q119" s="89"/>
      <c r="R119" s="89"/>
      <c r="S119" s="89"/>
      <c r="T119" s="89"/>
      <c r="U119" s="89"/>
      <c r="V119" s="89"/>
      <c r="W119" s="90"/>
    </row>
    <row r="120" spans="1:23" ht="10.5" customHeight="1">
      <c r="A120" s="282"/>
      <c r="B120" s="271"/>
      <c r="C120" s="276"/>
      <c r="D120" s="277"/>
      <c r="E120" s="276"/>
      <c r="F120" s="277"/>
      <c r="G120" s="276"/>
      <c r="H120" s="277"/>
      <c r="I120" s="276"/>
      <c r="J120" s="277"/>
      <c r="K120" s="278"/>
      <c r="L120" s="289"/>
      <c r="M120" s="89">
        <f t="shared" si="31"/>
        <v>164462</v>
      </c>
      <c r="N120" s="89"/>
      <c r="O120" s="89">
        <v>66548</v>
      </c>
      <c r="P120" s="89">
        <v>3475</v>
      </c>
      <c r="Q120" s="89">
        <v>3678</v>
      </c>
      <c r="R120" s="89">
        <v>90761</v>
      </c>
      <c r="S120" s="89"/>
      <c r="T120" s="89"/>
      <c r="U120" s="89"/>
      <c r="V120" s="89"/>
      <c r="W120" s="90"/>
    </row>
    <row r="121" spans="1:23" ht="10.5" customHeight="1">
      <c r="A121" s="282"/>
      <c r="B121" s="271"/>
      <c r="C121" s="276"/>
      <c r="D121" s="277"/>
      <c r="E121" s="276"/>
      <c r="F121" s="277"/>
      <c r="G121" s="276"/>
      <c r="H121" s="277"/>
      <c r="I121" s="276"/>
      <c r="J121" s="277"/>
      <c r="K121" s="278"/>
      <c r="L121" s="290"/>
      <c r="M121" s="91">
        <f t="shared" si="31"/>
        <v>170261</v>
      </c>
      <c r="N121" s="91">
        <f aca="true" t="shared" si="32" ref="N121:W121">SUM(N118:N120)</f>
        <v>0</v>
      </c>
      <c r="O121" s="91">
        <f t="shared" si="32"/>
        <v>72343</v>
      </c>
      <c r="P121" s="91">
        <f t="shared" si="32"/>
        <v>3475</v>
      </c>
      <c r="Q121" s="91">
        <f t="shared" si="32"/>
        <v>3678</v>
      </c>
      <c r="R121" s="91">
        <f t="shared" si="32"/>
        <v>90765</v>
      </c>
      <c r="S121" s="91">
        <f t="shared" si="32"/>
        <v>0</v>
      </c>
      <c r="T121" s="91">
        <f t="shared" si="32"/>
        <v>0</v>
      </c>
      <c r="U121" s="91">
        <f t="shared" si="32"/>
        <v>0</v>
      </c>
      <c r="V121" s="91">
        <f t="shared" si="32"/>
        <v>0</v>
      </c>
      <c r="W121" s="92">
        <f t="shared" si="32"/>
        <v>0</v>
      </c>
    </row>
    <row r="122" spans="1:23" ht="10.5" customHeight="1">
      <c r="A122" s="282">
        <v>47</v>
      </c>
      <c r="B122" s="272" t="s">
        <v>473</v>
      </c>
      <c r="C122" s="276"/>
      <c r="D122" s="277"/>
      <c r="E122" s="276"/>
      <c r="F122" s="277"/>
      <c r="G122" s="276"/>
      <c r="H122" s="277"/>
      <c r="I122" s="276"/>
      <c r="J122" s="277"/>
      <c r="K122" s="278">
        <v>5</v>
      </c>
      <c r="L122" s="288">
        <v>1820</v>
      </c>
      <c r="M122" s="87">
        <f t="shared" si="31"/>
        <v>0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8"/>
    </row>
    <row r="123" spans="1:23" ht="10.5" customHeight="1">
      <c r="A123" s="282"/>
      <c r="B123" s="271"/>
      <c r="C123" s="276"/>
      <c r="D123" s="277"/>
      <c r="E123" s="276"/>
      <c r="F123" s="277"/>
      <c r="G123" s="276"/>
      <c r="H123" s="277"/>
      <c r="I123" s="276"/>
      <c r="J123" s="277"/>
      <c r="K123" s="278"/>
      <c r="L123" s="289"/>
      <c r="M123" s="89">
        <f t="shared" si="31"/>
        <v>0</v>
      </c>
      <c r="N123" s="89"/>
      <c r="O123" s="89"/>
      <c r="P123" s="89"/>
      <c r="Q123" s="89"/>
      <c r="R123" s="89"/>
      <c r="S123" s="89"/>
      <c r="T123" s="89"/>
      <c r="U123" s="89"/>
      <c r="V123" s="89"/>
      <c r="W123" s="90"/>
    </row>
    <row r="124" spans="1:23" ht="10.5" customHeight="1">
      <c r="A124" s="282"/>
      <c r="B124" s="271"/>
      <c r="C124" s="276"/>
      <c r="D124" s="277"/>
      <c r="E124" s="276"/>
      <c r="F124" s="277"/>
      <c r="G124" s="276"/>
      <c r="H124" s="277"/>
      <c r="I124" s="276"/>
      <c r="J124" s="277"/>
      <c r="K124" s="278"/>
      <c r="L124" s="289"/>
      <c r="M124" s="89">
        <f t="shared" si="31"/>
        <v>58182</v>
      </c>
      <c r="N124" s="89">
        <v>35</v>
      </c>
      <c r="O124" s="89">
        <v>28665</v>
      </c>
      <c r="P124" s="89">
        <v>32</v>
      </c>
      <c r="Q124" s="89"/>
      <c r="R124" s="89">
        <v>25117</v>
      </c>
      <c r="S124" s="89"/>
      <c r="T124" s="89"/>
      <c r="U124" s="89">
        <v>4237</v>
      </c>
      <c r="V124" s="89">
        <v>96</v>
      </c>
      <c r="W124" s="90"/>
    </row>
    <row r="125" spans="1:23" ht="10.5" customHeight="1">
      <c r="A125" s="282"/>
      <c r="B125" s="271"/>
      <c r="C125" s="276"/>
      <c r="D125" s="277"/>
      <c r="E125" s="276"/>
      <c r="F125" s="277"/>
      <c r="G125" s="276"/>
      <c r="H125" s="277"/>
      <c r="I125" s="276"/>
      <c r="J125" s="277"/>
      <c r="K125" s="278"/>
      <c r="L125" s="290"/>
      <c r="M125" s="91">
        <f t="shared" si="31"/>
        <v>58182</v>
      </c>
      <c r="N125" s="91">
        <f aca="true" t="shared" si="33" ref="N125:W125">SUM(N122:N124)</f>
        <v>35</v>
      </c>
      <c r="O125" s="91">
        <f t="shared" si="33"/>
        <v>28665</v>
      </c>
      <c r="P125" s="91">
        <f t="shared" si="33"/>
        <v>32</v>
      </c>
      <c r="Q125" s="91">
        <f t="shared" si="33"/>
        <v>0</v>
      </c>
      <c r="R125" s="91">
        <f t="shared" si="33"/>
        <v>25117</v>
      </c>
      <c r="S125" s="91">
        <f t="shared" si="33"/>
        <v>0</v>
      </c>
      <c r="T125" s="91">
        <f t="shared" si="33"/>
        <v>0</v>
      </c>
      <c r="U125" s="91">
        <f t="shared" si="33"/>
        <v>4237</v>
      </c>
      <c r="V125" s="91">
        <f t="shared" si="33"/>
        <v>96</v>
      </c>
      <c r="W125" s="92">
        <f t="shared" si="33"/>
        <v>0</v>
      </c>
    </row>
    <row r="126" spans="1:23" ht="10.5" customHeight="1">
      <c r="A126" s="282">
        <v>25</v>
      </c>
      <c r="B126" s="272" t="s">
        <v>474</v>
      </c>
      <c r="C126" s="276">
        <v>2</v>
      </c>
      <c r="D126" s="277">
        <v>1607</v>
      </c>
      <c r="E126" s="276"/>
      <c r="F126" s="277"/>
      <c r="G126" s="276"/>
      <c r="H126" s="277"/>
      <c r="I126" s="276"/>
      <c r="J126" s="277"/>
      <c r="K126" s="278">
        <v>9</v>
      </c>
      <c r="L126" s="288">
        <v>2606</v>
      </c>
      <c r="M126" s="87">
        <f t="shared" si="31"/>
        <v>1271</v>
      </c>
      <c r="N126" s="87"/>
      <c r="O126" s="87">
        <v>1271</v>
      </c>
      <c r="P126" s="87"/>
      <c r="Q126" s="87"/>
      <c r="R126" s="87"/>
      <c r="S126" s="87"/>
      <c r="T126" s="87"/>
      <c r="U126" s="87"/>
      <c r="V126" s="87"/>
      <c r="W126" s="88"/>
    </row>
    <row r="127" spans="1:23" ht="10.5" customHeight="1">
      <c r="A127" s="282"/>
      <c r="B127" s="271"/>
      <c r="C127" s="276"/>
      <c r="D127" s="277"/>
      <c r="E127" s="276"/>
      <c r="F127" s="277"/>
      <c r="G127" s="276"/>
      <c r="H127" s="277"/>
      <c r="I127" s="276"/>
      <c r="J127" s="277"/>
      <c r="K127" s="278"/>
      <c r="L127" s="289"/>
      <c r="M127" s="89">
        <f t="shared" si="31"/>
        <v>3647</v>
      </c>
      <c r="N127" s="89"/>
      <c r="O127" s="89">
        <v>2769</v>
      </c>
      <c r="P127" s="89"/>
      <c r="Q127" s="89">
        <v>95</v>
      </c>
      <c r="R127" s="89">
        <v>783</v>
      </c>
      <c r="S127" s="89"/>
      <c r="T127" s="89"/>
      <c r="U127" s="89"/>
      <c r="V127" s="89"/>
      <c r="W127" s="90"/>
    </row>
    <row r="128" spans="1:23" ht="10.5" customHeight="1">
      <c r="A128" s="282"/>
      <c r="B128" s="271"/>
      <c r="C128" s="276"/>
      <c r="D128" s="277"/>
      <c r="E128" s="276"/>
      <c r="F128" s="277"/>
      <c r="G128" s="276"/>
      <c r="H128" s="277"/>
      <c r="I128" s="276"/>
      <c r="J128" s="277"/>
      <c r="K128" s="278"/>
      <c r="L128" s="289"/>
      <c r="M128" s="89">
        <f t="shared" si="31"/>
        <v>89960</v>
      </c>
      <c r="N128" s="89">
        <v>125</v>
      </c>
      <c r="O128" s="89">
        <v>24700</v>
      </c>
      <c r="P128" s="89">
        <v>259</v>
      </c>
      <c r="Q128" s="89">
        <v>412</v>
      </c>
      <c r="R128" s="89">
        <v>54948</v>
      </c>
      <c r="S128" s="89"/>
      <c r="T128" s="89"/>
      <c r="U128" s="89">
        <v>9193</v>
      </c>
      <c r="V128" s="89">
        <v>314</v>
      </c>
      <c r="W128" s="90">
        <v>9</v>
      </c>
    </row>
    <row r="129" spans="1:23" ht="10.5" customHeight="1">
      <c r="A129" s="282"/>
      <c r="B129" s="271"/>
      <c r="C129" s="276"/>
      <c r="D129" s="277"/>
      <c r="E129" s="276"/>
      <c r="F129" s="277"/>
      <c r="G129" s="276"/>
      <c r="H129" s="277"/>
      <c r="I129" s="276"/>
      <c r="J129" s="277"/>
      <c r="K129" s="278"/>
      <c r="L129" s="290"/>
      <c r="M129" s="91">
        <f t="shared" si="31"/>
        <v>94878</v>
      </c>
      <c r="N129" s="91">
        <f aca="true" t="shared" si="34" ref="N129:W129">SUM(N126:N128)</f>
        <v>125</v>
      </c>
      <c r="O129" s="91">
        <f t="shared" si="34"/>
        <v>28740</v>
      </c>
      <c r="P129" s="91">
        <f t="shared" si="34"/>
        <v>259</v>
      </c>
      <c r="Q129" s="91">
        <f t="shared" si="34"/>
        <v>507</v>
      </c>
      <c r="R129" s="91">
        <f t="shared" si="34"/>
        <v>55731</v>
      </c>
      <c r="S129" s="91">
        <f t="shared" si="34"/>
        <v>0</v>
      </c>
      <c r="T129" s="91">
        <f t="shared" si="34"/>
        <v>0</v>
      </c>
      <c r="U129" s="91">
        <f t="shared" si="34"/>
        <v>9193</v>
      </c>
      <c r="V129" s="91">
        <f t="shared" si="34"/>
        <v>314</v>
      </c>
      <c r="W129" s="92">
        <f t="shared" si="34"/>
        <v>9</v>
      </c>
    </row>
    <row r="130" spans="1:23" ht="10.5" customHeight="1">
      <c r="A130" s="282"/>
      <c r="B130" s="271" t="s">
        <v>475</v>
      </c>
      <c r="C130" s="276">
        <f aca="true" t="shared" si="35" ref="C130:L130">SUM(C10:C129)</f>
        <v>42</v>
      </c>
      <c r="D130" s="277">
        <f t="shared" si="35"/>
        <v>84269</v>
      </c>
      <c r="E130" s="276">
        <f t="shared" si="35"/>
        <v>11</v>
      </c>
      <c r="F130" s="277">
        <f t="shared" si="35"/>
        <v>4950</v>
      </c>
      <c r="G130" s="276">
        <f t="shared" si="35"/>
        <v>54</v>
      </c>
      <c r="H130" s="277">
        <f t="shared" si="35"/>
        <v>226803</v>
      </c>
      <c r="I130" s="276">
        <f t="shared" si="35"/>
        <v>26</v>
      </c>
      <c r="J130" s="277">
        <f t="shared" si="35"/>
        <v>667</v>
      </c>
      <c r="K130" s="276">
        <f t="shared" si="35"/>
        <v>346</v>
      </c>
      <c r="L130" s="305">
        <f t="shared" si="35"/>
        <v>275150</v>
      </c>
      <c r="M130" s="87">
        <f>SUM(N130:W130)</f>
        <v>122440</v>
      </c>
      <c r="N130" s="87">
        <f aca="true" t="shared" si="36" ref="N130:O132">N10+N14+N18+N22+N26+N30+N34+N38+N42+N46+N50+N54+N58+N62+N66+N70+N74+N78+N82+N86+N90+N94+N98+N102+N106+N110+N114+N118+N122+N126</f>
        <v>1497</v>
      </c>
      <c r="O130" s="87">
        <f t="shared" si="36"/>
        <v>36544</v>
      </c>
      <c r="P130" s="87">
        <f aca="true" t="shared" si="37" ref="P130:V130">P10+P14+P18+P22+P26+P30+P34+P38+P42+P46+P50+P54+P58+P62+P66+P70+P74+P78+P82+P86+P90+P94+P98+P102+P106+P110+P114+P118+P122+P126</f>
        <v>15602</v>
      </c>
      <c r="Q130" s="87">
        <f t="shared" si="37"/>
        <v>8894</v>
      </c>
      <c r="R130" s="87">
        <f t="shared" si="37"/>
        <v>38396</v>
      </c>
      <c r="S130" s="87">
        <f t="shared" si="37"/>
        <v>1616</v>
      </c>
      <c r="T130" s="87">
        <f t="shared" si="37"/>
        <v>0</v>
      </c>
      <c r="U130" s="87">
        <f t="shared" si="37"/>
        <v>19821</v>
      </c>
      <c r="V130" s="87">
        <f t="shared" si="37"/>
        <v>63</v>
      </c>
      <c r="W130" s="88">
        <f>W10+W14+W18+W22+W26+W30+W34+W38+W42+W46+W50+W54+W58+W62+W66+W70+W74+W78+W82+W86+W90+W94+W98+W102+W106+W110+W114+W118+W122+W126</f>
        <v>7</v>
      </c>
    </row>
    <row r="131" spans="1:23" ht="10.5" customHeight="1">
      <c r="A131" s="282"/>
      <c r="B131" s="271"/>
      <c r="C131" s="276"/>
      <c r="D131" s="277"/>
      <c r="E131" s="276"/>
      <c r="F131" s="277"/>
      <c r="G131" s="276"/>
      <c r="H131" s="277"/>
      <c r="I131" s="276"/>
      <c r="J131" s="277"/>
      <c r="K131" s="276"/>
      <c r="L131" s="306"/>
      <c r="M131" s="89">
        <f t="shared" si="31"/>
        <v>365415</v>
      </c>
      <c r="N131" s="89">
        <f t="shared" si="36"/>
        <v>15605</v>
      </c>
      <c r="O131" s="89">
        <f t="shared" si="36"/>
        <v>267527</v>
      </c>
      <c r="P131" s="89">
        <f aca="true" t="shared" si="38" ref="P131:V131">P11+P15+P19+P23+P27+P31+P35+P39+P43+P47+P51+P55+P59+P63+P67+P71+P75+P79+P83+P87+P91+P95+P99+P103+P107+P111+P115+P119+P123+P127</f>
        <v>5760</v>
      </c>
      <c r="Q131" s="89">
        <f t="shared" si="38"/>
        <v>14827</v>
      </c>
      <c r="R131" s="89">
        <f t="shared" si="38"/>
        <v>36986</v>
      </c>
      <c r="S131" s="89">
        <f t="shared" si="38"/>
        <v>45</v>
      </c>
      <c r="T131" s="89">
        <f t="shared" si="38"/>
        <v>0</v>
      </c>
      <c r="U131" s="89">
        <f t="shared" si="38"/>
        <v>22517</v>
      </c>
      <c r="V131" s="89">
        <f t="shared" si="38"/>
        <v>2148</v>
      </c>
      <c r="W131" s="90">
        <f>W11+W15+W19+W23+W27+W31+W35+W39+W43+W47+W51+W55+W59+W63+W67+W71+W75+W79+W83+W87+W91+W95+W99+W103+W107+W111+W115+W119+W123+W127</f>
        <v>0</v>
      </c>
    </row>
    <row r="132" spans="1:23" ht="10.5" customHeight="1">
      <c r="A132" s="282"/>
      <c r="B132" s="271"/>
      <c r="C132" s="276"/>
      <c r="D132" s="277"/>
      <c r="E132" s="276"/>
      <c r="F132" s="277"/>
      <c r="G132" s="276"/>
      <c r="H132" s="277"/>
      <c r="I132" s="276"/>
      <c r="J132" s="277"/>
      <c r="K132" s="276"/>
      <c r="L132" s="306"/>
      <c r="M132" s="89">
        <f t="shared" si="31"/>
        <v>8287679</v>
      </c>
      <c r="N132" s="89">
        <f t="shared" si="36"/>
        <v>118895</v>
      </c>
      <c r="O132" s="89">
        <f t="shared" si="36"/>
        <v>4987442</v>
      </c>
      <c r="P132" s="89">
        <f aca="true" t="shared" si="39" ref="P132:V132">P12+P16+P20+P24+P28+P32+P36+P40+P44+P48+P52+P56+P60+P64+P68+P72+P76+P80+P84+P88+P92+P96+P100+P104+P108+P112+P116+P120+P124+P128</f>
        <v>74736</v>
      </c>
      <c r="Q132" s="89">
        <f t="shared" si="39"/>
        <v>121101</v>
      </c>
      <c r="R132" s="89">
        <f t="shared" si="39"/>
        <v>2527328</v>
      </c>
      <c r="S132" s="89">
        <f t="shared" si="39"/>
        <v>455</v>
      </c>
      <c r="T132" s="89">
        <f t="shared" si="39"/>
        <v>20</v>
      </c>
      <c r="U132" s="89">
        <f t="shared" si="39"/>
        <v>431279</v>
      </c>
      <c r="V132" s="89">
        <f t="shared" si="39"/>
        <v>14086</v>
      </c>
      <c r="W132" s="90">
        <f>W12+W16+W20+W24+W28+W32+W36+W40+W44+W48+W52+W56+W60+W64+W68+W72+W76+W80+W84+W88+W92+W96+W100+W104+W108+W112+W116+W120+W124+W128</f>
        <v>12337</v>
      </c>
    </row>
    <row r="133" spans="1:23" ht="10.5" customHeight="1" thickBot="1">
      <c r="A133" s="283"/>
      <c r="B133" s="285"/>
      <c r="C133" s="292"/>
      <c r="D133" s="294"/>
      <c r="E133" s="292"/>
      <c r="F133" s="294"/>
      <c r="G133" s="292"/>
      <c r="H133" s="294"/>
      <c r="I133" s="292"/>
      <c r="J133" s="294"/>
      <c r="K133" s="292"/>
      <c r="L133" s="307"/>
      <c r="M133" s="95">
        <f aca="true" t="shared" si="40" ref="M133:W133">SUM(M130:M132)</f>
        <v>8775534</v>
      </c>
      <c r="N133" s="95">
        <f t="shared" si="40"/>
        <v>135997</v>
      </c>
      <c r="O133" s="95">
        <f t="shared" si="40"/>
        <v>5291513</v>
      </c>
      <c r="P133" s="95">
        <f t="shared" si="40"/>
        <v>96098</v>
      </c>
      <c r="Q133" s="95">
        <f t="shared" si="40"/>
        <v>144822</v>
      </c>
      <c r="R133" s="95">
        <f t="shared" si="40"/>
        <v>2602710</v>
      </c>
      <c r="S133" s="95">
        <f t="shared" si="40"/>
        <v>2116</v>
      </c>
      <c r="T133" s="95">
        <f t="shared" si="40"/>
        <v>20</v>
      </c>
      <c r="U133" s="95">
        <f t="shared" si="40"/>
        <v>473617</v>
      </c>
      <c r="V133" s="95">
        <f t="shared" si="40"/>
        <v>16297</v>
      </c>
      <c r="W133" s="96">
        <f t="shared" si="40"/>
        <v>12344</v>
      </c>
    </row>
    <row r="134" ht="10.5" customHeight="1">
      <c r="B134" s="97">
        <f>COUNT(A10:A41,A42:A49)</f>
        <v>5</v>
      </c>
    </row>
  </sheetData>
  <mergeCells count="403">
    <mergeCell ref="A1:C2"/>
    <mergeCell ref="M6:W6"/>
    <mergeCell ref="M7:M9"/>
    <mergeCell ref="D8:D9"/>
    <mergeCell ref="F8:F9"/>
    <mergeCell ref="H8:H9"/>
    <mergeCell ref="J8:J9"/>
    <mergeCell ref="U7:U9"/>
    <mergeCell ref="W7:W9"/>
    <mergeCell ref="V7:V9"/>
    <mergeCell ref="N7:N9"/>
    <mergeCell ref="I130:I133"/>
    <mergeCell ref="J130:J133"/>
    <mergeCell ref="K130:K133"/>
    <mergeCell ref="L90:L93"/>
    <mergeCell ref="I90:I93"/>
    <mergeCell ref="L130:L133"/>
    <mergeCell ref="I86:I89"/>
    <mergeCell ref="J86:J89"/>
    <mergeCell ref="K86:K89"/>
    <mergeCell ref="D130:D133"/>
    <mergeCell ref="E130:E133"/>
    <mergeCell ref="F130:F133"/>
    <mergeCell ref="G130:G133"/>
    <mergeCell ref="C130:C133"/>
    <mergeCell ref="F90:F93"/>
    <mergeCell ref="G90:G93"/>
    <mergeCell ref="H90:H93"/>
    <mergeCell ref="C90:C93"/>
    <mergeCell ref="D90:D93"/>
    <mergeCell ref="H130:H133"/>
    <mergeCell ref="E90:E93"/>
    <mergeCell ref="F102:F105"/>
    <mergeCell ref="G102:G105"/>
    <mergeCell ref="G86:G89"/>
    <mergeCell ref="H86:H89"/>
    <mergeCell ref="J90:J93"/>
    <mergeCell ref="K90:K93"/>
    <mergeCell ref="L86:L89"/>
    <mergeCell ref="J82:J85"/>
    <mergeCell ref="K82:K85"/>
    <mergeCell ref="L82:L85"/>
    <mergeCell ref="C86:C89"/>
    <mergeCell ref="D86:D89"/>
    <mergeCell ref="E86:E89"/>
    <mergeCell ref="F86:F89"/>
    <mergeCell ref="F82:F85"/>
    <mergeCell ref="G82:G85"/>
    <mergeCell ref="H82:H85"/>
    <mergeCell ref="I82:I85"/>
    <mergeCell ref="C82:C85"/>
    <mergeCell ref="D82:D85"/>
    <mergeCell ref="E82:E85"/>
    <mergeCell ref="I74:I77"/>
    <mergeCell ref="C74:C77"/>
    <mergeCell ref="D74:D77"/>
    <mergeCell ref="E74:E77"/>
    <mergeCell ref="F74:F77"/>
    <mergeCell ref="G74:G77"/>
    <mergeCell ref="H74:H77"/>
    <mergeCell ref="J74:J77"/>
    <mergeCell ref="K74:K77"/>
    <mergeCell ref="L74:L77"/>
    <mergeCell ref="J102:J105"/>
    <mergeCell ref="K102:K105"/>
    <mergeCell ref="L102:L105"/>
    <mergeCell ref="J98:J101"/>
    <mergeCell ref="K98:K101"/>
    <mergeCell ref="L98:L101"/>
    <mergeCell ref="J94:J97"/>
    <mergeCell ref="F98:F101"/>
    <mergeCell ref="I102:I105"/>
    <mergeCell ref="C102:C105"/>
    <mergeCell ref="D102:D105"/>
    <mergeCell ref="E102:E105"/>
    <mergeCell ref="I78:I81"/>
    <mergeCell ref="C78:C81"/>
    <mergeCell ref="D78:D81"/>
    <mergeCell ref="E78:E81"/>
    <mergeCell ref="F78:F81"/>
    <mergeCell ref="G78:G81"/>
    <mergeCell ref="H78:H81"/>
    <mergeCell ref="H102:H105"/>
    <mergeCell ref="C94:C97"/>
    <mergeCell ref="D94:D97"/>
    <mergeCell ref="E94:E97"/>
    <mergeCell ref="F94:F97"/>
    <mergeCell ref="G94:G97"/>
    <mergeCell ref="H94:H97"/>
    <mergeCell ref="C98:C101"/>
    <mergeCell ref="D98:D101"/>
    <mergeCell ref="E98:E101"/>
    <mergeCell ref="K94:K97"/>
    <mergeCell ref="L94:L97"/>
    <mergeCell ref="I98:I101"/>
    <mergeCell ref="G98:G101"/>
    <mergeCell ref="H98:H101"/>
    <mergeCell ref="I94:I97"/>
    <mergeCell ref="L114:L117"/>
    <mergeCell ref="L118:L121"/>
    <mergeCell ref="J110:J113"/>
    <mergeCell ref="C106:C109"/>
    <mergeCell ref="D106:D109"/>
    <mergeCell ref="E106:E109"/>
    <mergeCell ref="F106:F109"/>
    <mergeCell ref="G106:G109"/>
    <mergeCell ref="H106:H109"/>
    <mergeCell ref="I106:I109"/>
    <mergeCell ref="J107:J108"/>
    <mergeCell ref="J114:J117"/>
    <mergeCell ref="K114:K117"/>
    <mergeCell ref="J126:J129"/>
    <mergeCell ref="K126:K129"/>
    <mergeCell ref="L126:L129"/>
    <mergeCell ref="J122:J125"/>
    <mergeCell ref="K122:K125"/>
    <mergeCell ref="L122:L125"/>
    <mergeCell ref="F126:F129"/>
    <mergeCell ref="G126:G129"/>
    <mergeCell ref="H126:H129"/>
    <mergeCell ref="I126:I129"/>
    <mergeCell ref="C126:C129"/>
    <mergeCell ref="D126:D129"/>
    <mergeCell ref="E126:E129"/>
    <mergeCell ref="I122:I125"/>
    <mergeCell ref="C122:C125"/>
    <mergeCell ref="D122:D125"/>
    <mergeCell ref="E122:E125"/>
    <mergeCell ref="F122:F125"/>
    <mergeCell ref="G122:G125"/>
    <mergeCell ref="H122:H125"/>
    <mergeCell ref="C118:C121"/>
    <mergeCell ref="D118:D121"/>
    <mergeCell ref="E118:E121"/>
    <mergeCell ref="K118:K121"/>
    <mergeCell ref="F118:F121"/>
    <mergeCell ref="G118:G121"/>
    <mergeCell ref="H118:H121"/>
    <mergeCell ref="I118:I121"/>
    <mergeCell ref="J118:J121"/>
    <mergeCell ref="F114:F117"/>
    <mergeCell ref="G114:G117"/>
    <mergeCell ref="H114:H117"/>
    <mergeCell ref="I114:I117"/>
    <mergeCell ref="C114:C117"/>
    <mergeCell ref="D114:D117"/>
    <mergeCell ref="E114:E117"/>
    <mergeCell ref="I110:I113"/>
    <mergeCell ref="C110:C113"/>
    <mergeCell ref="D110:D113"/>
    <mergeCell ref="E110:E113"/>
    <mergeCell ref="F110:F113"/>
    <mergeCell ref="G110:G113"/>
    <mergeCell ref="H110:H113"/>
    <mergeCell ref="K110:K113"/>
    <mergeCell ref="L110:L113"/>
    <mergeCell ref="J70:J73"/>
    <mergeCell ref="K70:K73"/>
    <mergeCell ref="L70:L73"/>
    <mergeCell ref="K106:K109"/>
    <mergeCell ref="L106:L109"/>
    <mergeCell ref="J78:J81"/>
    <mergeCell ref="K78:K81"/>
    <mergeCell ref="L78:L81"/>
    <mergeCell ref="F70:F73"/>
    <mergeCell ref="G70:G73"/>
    <mergeCell ref="H70:H73"/>
    <mergeCell ref="I70:I73"/>
    <mergeCell ref="C70:C73"/>
    <mergeCell ref="D70:D73"/>
    <mergeCell ref="E70:E73"/>
    <mergeCell ref="I66:I69"/>
    <mergeCell ref="C66:C69"/>
    <mergeCell ref="D66:D69"/>
    <mergeCell ref="E66:E69"/>
    <mergeCell ref="F66:F69"/>
    <mergeCell ref="G66:G69"/>
    <mergeCell ref="H66:H69"/>
    <mergeCell ref="J66:J69"/>
    <mergeCell ref="K66:K69"/>
    <mergeCell ref="L66:L69"/>
    <mergeCell ref="J62:J65"/>
    <mergeCell ref="K62:K65"/>
    <mergeCell ref="L62:L65"/>
    <mergeCell ref="F62:F65"/>
    <mergeCell ref="G62:G65"/>
    <mergeCell ref="H62:H65"/>
    <mergeCell ref="I62:I65"/>
    <mergeCell ref="C62:C65"/>
    <mergeCell ref="D62:D65"/>
    <mergeCell ref="E62:E65"/>
    <mergeCell ref="I58:I61"/>
    <mergeCell ref="C58:C61"/>
    <mergeCell ref="D58:D61"/>
    <mergeCell ref="E58:E61"/>
    <mergeCell ref="F58:F61"/>
    <mergeCell ref="G58:G61"/>
    <mergeCell ref="H58:H61"/>
    <mergeCell ref="K58:K61"/>
    <mergeCell ref="L58:L61"/>
    <mergeCell ref="J54:J57"/>
    <mergeCell ref="K54:K57"/>
    <mergeCell ref="L54:L57"/>
    <mergeCell ref="G54:G57"/>
    <mergeCell ref="H54:H57"/>
    <mergeCell ref="I54:I57"/>
    <mergeCell ref="J58:J61"/>
    <mergeCell ref="D54:D57"/>
    <mergeCell ref="E54:E57"/>
    <mergeCell ref="I30:I33"/>
    <mergeCell ref="C30:C33"/>
    <mergeCell ref="D30:D33"/>
    <mergeCell ref="E30:E33"/>
    <mergeCell ref="F30:F33"/>
    <mergeCell ref="G30:G33"/>
    <mergeCell ref="H30:H33"/>
    <mergeCell ref="F54:F57"/>
    <mergeCell ref="L30:L33"/>
    <mergeCell ref="J22:J25"/>
    <mergeCell ref="K22:K25"/>
    <mergeCell ref="L22:L25"/>
    <mergeCell ref="H22:H25"/>
    <mergeCell ref="I22:I25"/>
    <mergeCell ref="J30:J33"/>
    <mergeCell ref="K30:K33"/>
    <mergeCell ref="E22:E25"/>
    <mergeCell ref="I46:I49"/>
    <mergeCell ref="C46:C49"/>
    <mergeCell ref="D46:D49"/>
    <mergeCell ref="E46:E49"/>
    <mergeCell ref="F46:F49"/>
    <mergeCell ref="G46:G49"/>
    <mergeCell ref="H46:H49"/>
    <mergeCell ref="F22:F25"/>
    <mergeCell ref="G22:G25"/>
    <mergeCell ref="L46:L49"/>
    <mergeCell ref="J42:J45"/>
    <mergeCell ref="K42:K45"/>
    <mergeCell ref="L42:L45"/>
    <mergeCell ref="J47:J48"/>
    <mergeCell ref="E42:E45"/>
    <mergeCell ref="I38:I41"/>
    <mergeCell ref="C38:C41"/>
    <mergeCell ref="D38:D41"/>
    <mergeCell ref="E38:E41"/>
    <mergeCell ref="F38:F41"/>
    <mergeCell ref="G38:G41"/>
    <mergeCell ref="H38:H41"/>
    <mergeCell ref="F42:F45"/>
    <mergeCell ref="G42:G45"/>
    <mergeCell ref="L38:L41"/>
    <mergeCell ref="J34:J37"/>
    <mergeCell ref="K34:K37"/>
    <mergeCell ref="L34:L37"/>
    <mergeCell ref="E34:E37"/>
    <mergeCell ref="I14:I17"/>
    <mergeCell ref="C14:C17"/>
    <mergeCell ref="D14:D17"/>
    <mergeCell ref="E14:E17"/>
    <mergeCell ref="F14:F17"/>
    <mergeCell ref="G14:G17"/>
    <mergeCell ref="H14:H17"/>
    <mergeCell ref="F34:F37"/>
    <mergeCell ref="G34:G37"/>
    <mergeCell ref="L14:L17"/>
    <mergeCell ref="J50:J53"/>
    <mergeCell ref="K50:K53"/>
    <mergeCell ref="L50:L53"/>
    <mergeCell ref="J26:J29"/>
    <mergeCell ref="K26:K29"/>
    <mergeCell ref="L26:L29"/>
    <mergeCell ref="J18:J21"/>
    <mergeCell ref="J38:J41"/>
    <mergeCell ref="K38:K41"/>
    <mergeCell ref="H50:H53"/>
    <mergeCell ref="I50:I53"/>
    <mergeCell ref="J14:J17"/>
    <mergeCell ref="K14:K17"/>
    <mergeCell ref="H34:H37"/>
    <mergeCell ref="I34:I37"/>
    <mergeCell ref="H42:H45"/>
    <mergeCell ref="I42:I45"/>
    <mergeCell ref="K46:K49"/>
    <mergeCell ref="K18:K21"/>
    <mergeCell ref="E50:E53"/>
    <mergeCell ref="I26:I29"/>
    <mergeCell ref="C26:C29"/>
    <mergeCell ref="D26:D29"/>
    <mergeCell ref="E26:E29"/>
    <mergeCell ref="F26:F29"/>
    <mergeCell ref="G26:G29"/>
    <mergeCell ref="H26:H29"/>
    <mergeCell ref="F50:F53"/>
    <mergeCell ref="G50:G53"/>
    <mergeCell ref="L18:L21"/>
    <mergeCell ref="F18:F21"/>
    <mergeCell ref="G18:G21"/>
    <mergeCell ref="H18:H21"/>
    <mergeCell ref="I18:I21"/>
    <mergeCell ref="E18:E21"/>
    <mergeCell ref="A90:A93"/>
    <mergeCell ref="B90:B93"/>
    <mergeCell ref="A62:A65"/>
    <mergeCell ref="B62:B65"/>
    <mergeCell ref="A66:A69"/>
    <mergeCell ref="B66:B69"/>
    <mergeCell ref="A54:A57"/>
    <mergeCell ref="C50:C53"/>
    <mergeCell ref="D50:D53"/>
    <mergeCell ref="A94:A97"/>
    <mergeCell ref="C18:C21"/>
    <mergeCell ref="D18:D21"/>
    <mergeCell ref="C34:C37"/>
    <mergeCell ref="D34:D37"/>
    <mergeCell ref="C42:C45"/>
    <mergeCell ref="D42:D45"/>
    <mergeCell ref="C22:C25"/>
    <mergeCell ref="D22:D25"/>
    <mergeCell ref="C54:C57"/>
    <mergeCell ref="A130:A133"/>
    <mergeCell ref="B130:B133"/>
    <mergeCell ref="A82:A85"/>
    <mergeCell ref="B82:B85"/>
    <mergeCell ref="A86:A89"/>
    <mergeCell ref="B86:B89"/>
    <mergeCell ref="B94:B97"/>
    <mergeCell ref="A98:A101"/>
    <mergeCell ref="B98:B101"/>
    <mergeCell ref="A126:A129"/>
    <mergeCell ref="B126:B129"/>
    <mergeCell ref="A106:A109"/>
    <mergeCell ref="B106:B109"/>
    <mergeCell ref="A118:A121"/>
    <mergeCell ref="B118:B121"/>
    <mergeCell ref="A122:A125"/>
    <mergeCell ref="B122:B125"/>
    <mergeCell ref="A114:A117"/>
    <mergeCell ref="B114:B117"/>
    <mergeCell ref="A70:A73"/>
    <mergeCell ref="B70:B73"/>
    <mergeCell ref="A110:A113"/>
    <mergeCell ref="B110:B113"/>
    <mergeCell ref="A102:A105"/>
    <mergeCell ref="B102:B105"/>
    <mergeCell ref="A74:A77"/>
    <mergeCell ref="A78:A81"/>
    <mergeCell ref="B78:B81"/>
    <mergeCell ref="B74:B77"/>
    <mergeCell ref="A22:A25"/>
    <mergeCell ref="B22:B25"/>
    <mergeCell ref="A30:A33"/>
    <mergeCell ref="B30:B33"/>
    <mergeCell ref="A26:A29"/>
    <mergeCell ref="B26:B29"/>
    <mergeCell ref="B54:B57"/>
    <mergeCell ref="A50:A53"/>
    <mergeCell ref="B50:B53"/>
    <mergeCell ref="A58:A61"/>
    <mergeCell ref="B58:B61"/>
    <mergeCell ref="A14:A17"/>
    <mergeCell ref="B14:B17"/>
    <mergeCell ref="A18:A21"/>
    <mergeCell ref="B18:B21"/>
    <mergeCell ref="B46:B49"/>
    <mergeCell ref="A34:A37"/>
    <mergeCell ref="A38:A41"/>
    <mergeCell ref="B38:B41"/>
    <mergeCell ref="A42:A45"/>
    <mergeCell ref="B42:B45"/>
    <mergeCell ref="A46:A49"/>
    <mergeCell ref="B34:B37"/>
    <mergeCell ref="R7:R9"/>
    <mergeCell ref="Q7:Q9"/>
    <mergeCell ref="S7:S9"/>
    <mergeCell ref="T7:T9"/>
    <mergeCell ref="A10:A13"/>
    <mergeCell ref="O7:O9"/>
    <mergeCell ref="P7:P9"/>
    <mergeCell ref="D10:D13"/>
    <mergeCell ref="C10:C13"/>
    <mergeCell ref="B10:B13"/>
    <mergeCell ref="H10:H13"/>
    <mergeCell ref="G10:G13"/>
    <mergeCell ref="F10:F13"/>
    <mergeCell ref="E10:E13"/>
    <mergeCell ref="I10:I13"/>
    <mergeCell ref="J10:J13"/>
    <mergeCell ref="K10:K13"/>
    <mergeCell ref="L10:L13"/>
    <mergeCell ref="I7:J7"/>
    <mergeCell ref="G8:G9"/>
    <mergeCell ref="I8:I9"/>
    <mergeCell ref="C6:J6"/>
    <mergeCell ref="A6:A9"/>
    <mergeCell ref="B6:B9"/>
    <mergeCell ref="L7:L9"/>
    <mergeCell ref="K7:K9"/>
    <mergeCell ref="K6:L6"/>
    <mergeCell ref="C8:C9"/>
    <mergeCell ref="E8:E9"/>
    <mergeCell ref="C7:D7"/>
    <mergeCell ref="E7:F7"/>
    <mergeCell ref="G7:H7"/>
  </mergeCells>
  <printOptions horizontalCentered="1"/>
  <pageMargins left="0.5905511811023623" right="0.5905511811023623" top="0.5905511811023623" bottom="0.3937007874015748" header="0.3937007874015748" footer="0"/>
  <pageSetup firstPageNumber="54" useFirstPageNumber="1" fitToHeight="2" horizontalDpi="300" verticalDpi="300" orientation="landscape" pageOrder="overThenDown" paperSize="9" scale="75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2011-03-07T02:05:48Z</cp:lastPrinted>
  <dcterms:created xsi:type="dcterms:W3CDTF">2010-09-03T07:54:08Z</dcterms:created>
  <dcterms:modified xsi:type="dcterms:W3CDTF">2011-03-08T01:17:41Z</dcterms:modified>
  <cp:category/>
  <cp:version/>
  <cp:contentType/>
  <cp:contentStatus/>
</cp:coreProperties>
</file>