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drawings/drawing8.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9.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参考）全目次" sheetId="38" r:id="rId38"/>
  </sheets>
  <definedNames/>
  <calcPr fullCalcOnLoad="1"/>
</workbook>
</file>

<file path=xl/sharedStrings.xml><?xml version="1.0" encoding="utf-8"?>
<sst xmlns="http://schemas.openxmlformats.org/spreadsheetml/2006/main" count="3206" uniqueCount="1720">
  <si>
    <t>1月1日現在　単位：ｈａ</t>
  </si>
  <si>
    <t>林野面積</t>
  </si>
  <si>
    <t>森林面積</t>
  </si>
  <si>
    <t>森林以外の草生地</t>
  </si>
  <si>
    <t>樹林地</t>
  </si>
  <si>
    <t>その他</t>
  </si>
  <si>
    <t>所有形態別</t>
  </si>
  <si>
    <t>人工林</t>
  </si>
  <si>
    <t>天然林</t>
  </si>
  <si>
    <t>国有</t>
  </si>
  <si>
    <t>公有</t>
  </si>
  <si>
    <t>私有</t>
  </si>
  <si>
    <t>計</t>
  </si>
  <si>
    <t>針葉樹</t>
  </si>
  <si>
    <t>広葉樹</t>
  </si>
  <si>
    <t>資料：東北農政局山形統計情報事務所「山形農林水産統計年報」</t>
  </si>
  <si>
    <t>９．市町村別の林野面積及び森林面積(昭和50年）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</si>
  <si>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</si>
  <si>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</si>
  <si>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</si>
  <si>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</si>
  <si>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</si>
  <si>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</si>
  <si>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</si>
  <si>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</si>
  <si>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</si>
  <si>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</si>
  <si>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</si>
  <si>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</si>
  <si>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</si>
  <si>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</si>
  <si>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</si>
  <si>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</si>
  <si>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</si>
  <si>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</si>
  <si>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</si>
  <si>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漁船非使用</t>
  </si>
  <si>
    <t>小型定置網</t>
  </si>
  <si>
    <t>酒     田</t>
  </si>
  <si>
    <t>飛     島</t>
  </si>
  <si>
    <t>加     茂</t>
  </si>
  <si>
    <t>由     良</t>
  </si>
  <si>
    <t>豊     浦</t>
  </si>
  <si>
    <t>温     海</t>
  </si>
  <si>
    <t>念 珠 関</t>
  </si>
  <si>
    <t xml:space="preserve">        及び最盛期の従事者数（海面漁業）（昭和45～53年）</t>
  </si>
  <si>
    <t>最盛期　　　の従事　　者　数</t>
  </si>
  <si>
    <t>29日</t>
  </si>
  <si>
    <t>総　数</t>
  </si>
  <si>
    <t>～</t>
  </si>
  <si>
    <t>以下</t>
  </si>
  <si>
    <t>昭 和 45  　年</t>
  </si>
  <si>
    <t>-</t>
  </si>
  <si>
    <t>無動力</t>
  </si>
  <si>
    <t>動力 1T 未満</t>
  </si>
  <si>
    <t xml:space="preserve">  1 ～  3　　</t>
  </si>
  <si>
    <t xml:space="preserve">    3 ～  5　　</t>
  </si>
  <si>
    <t xml:space="preserve">    5 ～ 10　　</t>
  </si>
  <si>
    <t xml:space="preserve">  10 ～ 20　　</t>
  </si>
  <si>
    <t xml:space="preserve">  20 ～ 30　　</t>
  </si>
  <si>
    <t xml:space="preserve">  30 ～ 50　　</t>
  </si>
  <si>
    <t xml:space="preserve">  50 ～100　　</t>
  </si>
  <si>
    <t>100 ～200　　</t>
  </si>
  <si>
    <t>200～500</t>
  </si>
  <si>
    <t>500～1000T</t>
  </si>
  <si>
    <t>地びき網</t>
  </si>
  <si>
    <t>-</t>
  </si>
  <si>
    <t>わかめ養殖</t>
  </si>
  <si>
    <t>-</t>
  </si>
  <si>
    <t>漁業地区別</t>
  </si>
  <si>
    <t>吹浦</t>
  </si>
  <si>
    <t>西遊佐</t>
  </si>
  <si>
    <t>-</t>
  </si>
  <si>
    <r>
      <t>注：1)昭和</t>
    </r>
    <r>
      <rPr>
        <b/>
        <sz val="9"/>
        <rFont val="ＭＳ 明朝"/>
        <family val="1"/>
      </rPr>
      <t>48・53</t>
    </r>
    <r>
      <rPr>
        <sz val="10"/>
        <rFont val="ＭＳ 明朝"/>
        <family val="1"/>
      </rPr>
      <t>年の数値は、「第5次・</t>
    </r>
    <r>
      <rPr>
        <b/>
        <sz val="10"/>
        <rFont val="ＭＳ 明朝"/>
        <family val="1"/>
      </rPr>
      <t>6</t>
    </r>
    <r>
      <rPr>
        <sz val="10"/>
        <rFont val="ＭＳ 明朝"/>
        <family val="1"/>
      </rPr>
      <t>次漁業センサス」の結果である。</t>
    </r>
  </si>
  <si>
    <t xml:space="preserve">    2)45年の経営体数は、漁船非使用を除いた数値である。</t>
  </si>
  <si>
    <t>資料：東北農政局山形統計情報事務所 「山形農林水産統計年報」</t>
  </si>
  <si>
    <t>１０．経営体階層、漁業地区別の経営組織、出漁日数別経営体数</t>
  </si>
  <si>
    <t>単位：t</t>
  </si>
  <si>
    <t>魚種別</t>
  </si>
  <si>
    <t>昭和45年</t>
  </si>
  <si>
    <t>さけ・ます</t>
  </si>
  <si>
    <t>たい類</t>
  </si>
  <si>
    <t>かれい・ひらめ</t>
  </si>
  <si>
    <t>たら</t>
  </si>
  <si>
    <t>すけそう</t>
  </si>
  <si>
    <t>-</t>
  </si>
  <si>
    <t>さめ</t>
  </si>
  <si>
    <t>はたはた</t>
  </si>
  <si>
    <t>ぶり・いなだ</t>
  </si>
  <si>
    <t>めばる類</t>
  </si>
  <si>
    <t>あわび</t>
  </si>
  <si>
    <t>さざえ</t>
  </si>
  <si>
    <t>いか</t>
  </si>
  <si>
    <t>えび・かに</t>
  </si>
  <si>
    <t>わかめ</t>
  </si>
  <si>
    <t>のり</t>
  </si>
  <si>
    <t>資料：県水産課</t>
  </si>
  <si>
    <t>１１．魚種別漁獲量  （海面漁業）  (昭和45～53年）</t>
  </si>
  <si>
    <t>事業所数</t>
  </si>
  <si>
    <t>従業者数</t>
  </si>
  <si>
    <t xml:space="preserve">                        44</t>
  </si>
  <si>
    <t xml:space="preserve">                        45</t>
  </si>
  <si>
    <t xml:space="preserve">                        46</t>
  </si>
  <si>
    <t xml:space="preserve">                        47</t>
  </si>
  <si>
    <t xml:space="preserve">                        48</t>
  </si>
  <si>
    <t xml:space="preserve">                        49</t>
  </si>
  <si>
    <t xml:space="preserve">                        50</t>
  </si>
  <si>
    <t xml:space="preserve">                        51</t>
  </si>
  <si>
    <t xml:space="preserve">                        52</t>
  </si>
  <si>
    <t>〇</t>
  </si>
  <si>
    <t>食料品製造業</t>
  </si>
  <si>
    <t>木材・木製品製造業</t>
  </si>
  <si>
    <t>家具・装備品製造業</t>
  </si>
  <si>
    <t>パルプ・紙・紙加工品製造業</t>
  </si>
  <si>
    <t>化学工業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</si>
  <si>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</si>
  <si>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</si>
  <si>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</si>
  <si>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</si>
  <si>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</si>
  <si>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</si>
  <si>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</si>
  <si>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</si>
  <si>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</si>
  <si>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</si>
  <si>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製造品出荷額等、生産額及び付加価値額（昭和40～53年）</t>
  </si>
  <si>
    <t>各年12月31日現在　単位：額＝万円</t>
  </si>
  <si>
    <t>年        別
産業中分類別
従業者規模別</t>
  </si>
  <si>
    <t>原  材  料
使用額等</t>
  </si>
  <si>
    <t>製  造  品
出荷額等</t>
  </si>
  <si>
    <t>生　産　額　　    　従業者30人　　　   以　上  の　　　    事　業  所</t>
  </si>
  <si>
    <t xml:space="preserve">付加価値額　　    従業者30人　　    以  上  の　　　　  事　業  所 </t>
  </si>
  <si>
    <t>　昭　　　和　　　40　　 年</t>
  </si>
  <si>
    <t xml:space="preserve">                        43</t>
  </si>
  <si>
    <t>軽工業</t>
  </si>
  <si>
    <t>重化学工業</t>
  </si>
  <si>
    <t>繊維工業</t>
  </si>
  <si>
    <t>衣服・その他の繊維製品製造業</t>
  </si>
  <si>
    <t>出版・印刷・同関連産業</t>
  </si>
  <si>
    <t>石油製品・石炭製品製造業</t>
  </si>
  <si>
    <t>なめしかわ・同製品・毛皮製造業</t>
  </si>
  <si>
    <t>29人以下計</t>
  </si>
  <si>
    <t>3人以下</t>
  </si>
  <si>
    <t>4～９</t>
  </si>
  <si>
    <t>10～19</t>
  </si>
  <si>
    <t>20～29</t>
  </si>
  <si>
    <t>30人以上計</t>
  </si>
  <si>
    <t>30～49</t>
  </si>
  <si>
    <t>50～99</t>
  </si>
  <si>
    <t>100～199</t>
  </si>
  <si>
    <t>200～299</t>
  </si>
  <si>
    <t>300～499</t>
  </si>
  <si>
    <t>500～999</t>
  </si>
  <si>
    <t>*</t>
  </si>
  <si>
    <t>1,000人以上</t>
  </si>
  <si>
    <t>x</t>
  </si>
  <si>
    <t>注  ： 1)表側の産業名中○印のついたものは軽工業であり、無印は重化学工業である。</t>
  </si>
  <si>
    <t xml:space="preserve"> 　　  2）*のついた数字は、秘とく数字（ｘ）を合算したものである。</t>
  </si>
  <si>
    <t>資料 ：県統計調査課 「工業統計調査結果報告書」</t>
  </si>
  <si>
    <t>１２.産業（中分類）別従業者規模別製造業の事業所数、従業者数、原材料使用額等、</t>
  </si>
  <si>
    <t>中小企業金融公庫貸出状況（昭和53年度）</t>
  </si>
  <si>
    <t>国民金融公庫貸付状況（昭和53年度）</t>
  </si>
  <si>
    <t>金融機関別貯蓄状況（昭和53年度）</t>
  </si>
  <si>
    <t>銀行主要勘定（昭和53年度）</t>
  </si>
  <si>
    <t>(1)月別保証状況（昭和52、53年度）</t>
  </si>
  <si>
    <t>(3)金融機関別保証状況（昭和53年度）</t>
  </si>
  <si>
    <t>(4)特別保証制度別保証状況（昭和53年度）</t>
  </si>
  <si>
    <t>(5)金額別保証承諾状況（昭和53年度）</t>
  </si>
  <si>
    <t>(6)期間別保証承諾状況（昭和53年度）</t>
  </si>
  <si>
    <t>(7)業種別代位弁済状況（昭和53年度）</t>
  </si>
  <si>
    <t>手形交換高（昭和49～53年）</t>
  </si>
  <si>
    <t>(2)業種別保証状況（昭和53年度）</t>
  </si>
  <si>
    <t>山形県歳入歳出決算（昭和51～53年度）</t>
  </si>
  <si>
    <t>市町村別普通会計歳入歳出決算（昭和52、53年度）</t>
  </si>
  <si>
    <t>県税及び市町村税の税目別収入状況（昭和51～53年度）</t>
  </si>
  <si>
    <t>租税総額及び県民１人当たり、１世帯当たり租税負担額の推移（昭和48～53年度）</t>
  </si>
  <si>
    <t>地方債状況（昭和53、52年度）</t>
  </si>
  <si>
    <t>税務署別申告所得税課税状況（昭和52年度）</t>
  </si>
  <si>
    <t>業種別普通法人数、所得金額、欠損金額及び資本金階級別法人数（昭和52年度）</t>
  </si>
  <si>
    <t>税務署別国税徴収状況（昭和52年度）</t>
  </si>
  <si>
    <t>県民所得（昭和50～52年度）</t>
  </si>
  <si>
    <t>(7)県内総生産(デフレーター）</t>
  </si>
  <si>
    <t>国民所得（昭和50～52年度）</t>
  </si>
  <si>
    <t>(1)国民総支出(名目・実質)</t>
  </si>
  <si>
    <t>主要品目別小売価格（昭和52、53年）</t>
  </si>
  <si>
    <t>山形市青果物卸売市場における品目別の月別卸売価格（昭和52、53年）</t>
  </si>
  <si>
    <t>青果物卸売市場別の品目別卸売価格（昭和52、53年）</t>
  </si>
  <si>
    <t>青果物卸売市場別の品目別卸売数量、価格及び金額（昭和52、53年）</t>
  </si>
  <si>
    <t>消費者物価指数（昭和51～53年）</t>
  </si>
  <si>
    <t>全世帯１世帯当たり平均１か月間の支出（昭和53年）</t>
  </si>
  <si>
    <t>勤労者世帯１世帯当たり平均１か月間の収支（昭和53年）</t>
  </si>
  <si>
    <t>東北６県県庁所在都市別勤労者世帯１世帯当たり平均１か月間の収支（昭和53年）</t>
  </si>
  <si>
    <t>全世帯及び勤労者世帯１世帯当たり平均１か月間の主要家計指標（昭和53年）</t>
  </si>
  <si>
    <t>県職員数（昭和52、53年）</t>
  </si>
  <si>
    <t>市町村職員数（昭和52、53年）</t>
  </si>
  <si>
    <t>市町村別選挙有権者数及び参議院議員・山形県知事選挙投票状況（昭和52年）</t>
  </si>
  <si>
    <t>警察職員数及び警察署管轄区域等（昭和53年）</t>
  </si>
  <si>
    <t>登記及び謄、抄本交付等数（昭和51～53年）</t>
  </si>
  <si>
    <t>強制執行事件数（昭和52、53年）</t>
  </si>
  <si>
    <t>民事調停事件数（昭和52、53年）</t>
  </si>
  <si>
    <t>刑事事件数（昭和52、53年）</t>
  </si>
  <si>
    <t>民事及び行政事件数（昭和52、53年）</t>
  </si>
  <si>
    <t>刑法犯の発生件数、検挙件数及び人員（昭和45～53年）</t>
  </si>
  <si>
    <t>罪種別刑法犯の発生、検挙件数及び検挙人員（昭和53、52年）</t>
  </si>
  <si>
    <t>非行少年等の補導状況(昭和51～53年）</t>
  </si>
  <si>
    <t>家事事件数（昭和52、53年）</t>
  </si>
  <si>
    <t>少年関係事件数（昭和52、53年）</t>
  </si>
  <si>
    <t>罪種別受刑者数（昭和52、53年）</t>
  </si>
  <si>
    <t>法令別特別法犯検挙件数及び人員（昭和52、53年）</t>
  </si>
  <si>
    <t>本書は、国及び他都道府県との比較を考慮し、総理府統計局編集、日本統計協会発行の「日本統計年鑑」に準じて編集している。</t>
  </si>
  <si>
    <t>８</t>
  </si>
  <si>
    <t>山形県企画調整部統計課</t>
  </si>
  <si>
    <t>第１章　土地及び気象</t>
  </si>
  <si>
    <t>市部</t>
  </si>
  <si>
    <t>町村部</t>
  </si>
  <si>
    <t>注：国立校を含む。  資料：県統計調査課「学校基本調査結果報告書」</t>
  </si>
  <si>
    <t>３２．市町村別の小学校数、学級数、学年別児童数及び教員数（昭和52,53年度）</t>
  </si>
  <si>
    <t>学校数</t>
  </si>
  <si>
    <t>学級数</t>
  </si>
  <si>
    <t>教員数</t>
  </si>
  <si>
    <t>本校</t>
  </si>
  <si>
    <t>分校</t>
  </si>
  <si>
    <t>(本務者)</t>
  </si>
  <si>
    <t>各5月1日現在</t>
  </si>
  <si>
    <t>生徒数　　　　　</t>
  </si>
  <si>
    <t>総　　　数</t>
  </si>
  <si>
    <t>注：国立校を含む。　　資料：県統計課「学校基本調査結果報告書」</t>
  </si>
  <si>
    <t>３３．市町村別の中学校数、学校数、学年別生徒数及び教員数（昭和52,53年度）</t>
  </si>
  <si>
    <t>観光地別</t>
  </si>
  <si>
    <t>総　　　　　  数</t>
  </si>
  <si>
    <t>山岳</t>
  </si>
  <si>
    <t>温泉</t>
  </si>
  <si>
    <t>スキー場</t>
  </si>
  <si>
    <t>海水浴場</t>
  </si>
  <si>
    <t>名所旧跡</t>
  </si>
  <si>
    <t>（1）観光地別の県内外別観光者数（昭和51～53年度）</t>
  </si>
  <si>
    <t>県　　内　　者</t>
  </si>
  <si>
    <t>県　　外　　者</t>
  </si>
  <si>
    <t>昭和51年度</t>
  </si>
  <si>
    <t>有料道路</t>
  </si>
  <si>
    <t>　　資料：県観光物産課｢山形県観光者数調査結果｣</t>
  </si>
  <si>
    <t>３４．観光者数</t>
  </si>
  <si>
    <t>建物</t>
  </si>
  <si>
    <t>航空機</t>
  </si>
  <si>
    <t>船舶</t>
  </si>
  <si>
    <t>全損</t>
  </si>
  <si>
    <t>半損</t>
  </si>
  <si>
    <t>建　　　物　　　火　　　災</t>
  </si>
  <si>
    <t>１月</t>
  </si>
  <si>
    <t>２　</t>
  </si>
  <si>
    <t>３　</t>
  </si>
  <si>
    <t>４　</t>
  </si>
  <si>
    <t>５　</t>
  </si>
  <si>
    <t>６　</t>
  </si>
  <si>
    <t>７　</t>
  </si>
  <si>
    <t>８　</t>
  </si>
  <si>
    <t>９　</t>
  </si>
  <si>
    <t>10　</t>
  </si>
  <si>
    <t>11　</t>
  </si>
  <si>
    <t>12　</t>
  </si>
  <si>
    <t xml:space="preserve">  </t>
  </si>
  <si>
    <t>単位：</t>
  </si>
  <si>
    <t>面積＝㎡</t>
  </si>
  <si>
    <t>（２）月別火災発生件数及び損害見積額（昭和50～53年）</t>
  </si>
  <si>
    <t>損害額＝千円</t>
  </si>
  <si>
    <t>年別　　　月別</t>
  </si>
  <si>
    <t>出             　火　            件            　数</t>
  </si>
  <si>
    <t>焼　損　棟　数</t>
  </si>
  <si>
    <t>焼 損 面 積</t>
  </si>
  <si>
    <t>焼損　　船舶　　</t>
  </si>
  <si>
    <t>焼損　　車両</t>
  </si>
  <si>
    <t>死　傷　者</t>
  </si>
  <si>
    <t>罹　　災　　世　　帯　　数</t>
  </si>
  <si>
    <t>罹災　人員</t>
  </si>
  <si>
    <t>損　　　　　害　　　　　見　　　　　積　　　　　額</t>
  </si>
  <si>
    <t>山林　　原野</t>
  </si>
  <si>
    <t>車両</t>
  </si>
  <si>
    <t>全焼</t>
  </si>
  <si>
    <t>半焼</t>
  </si>
  <si>
    <t>部分焼</t>
  </si>
  <si>
    <t>死者</t>
  </si>
  <si>
    <t>負傷者</t>
  </si>
  <si>
    <t>小損</t>
  </si>
  <si>
    <t>航空機　　　火災</t>
  </si>
  <si>
    <t>山林　　原野　　　　火災</t>
  </si>
  <si>
    <t>船　舶　　火災</t>
  </si>
  <si>
    <t>車両　　　火災</t>
  </si>
  <si>
    <t>建　物</t>
  </si>
  <si>
    <t>内容物及　　　びその他</t>
  </si>
  <si>
    <t>昭和50年</t>
  </si>
  <si>
    <t>注：昭和51年の（　）内数字は、10月29日から30日にかけての酒田市大火であり、再掲したものである。</t>
  </si>
  <si>
    <t>資料：県消防防災課「火災年報」</t>
  </si>
  <si>
    <t>３５．   火 災</t>
  </si>
  <si>
    <t>発　　生　　件　　数</t>
  </si>
  <si>
    <t>死　　　　　　　　者</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</si>
  <si>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</si>
  <si>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</si>
  <si>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</si>
  <si>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</si>
  <si>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</si>
  <si>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</si>
  <si>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</si>
  <si>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</si>
  <si>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</si>
  <si>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</si>
  <si>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</si>
  <si>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</si>
  <si>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</si>
  <si>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</si>
  <si>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</si>
  <si>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</si>
  <si>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警察署別</t>
  </si>
  <si>
    <t>傷　　　　 　　　者</t>
  </si>
  <si>
    <t>増減(△）</t>
  </si>
  <si>
    <t>注：最北地域は、新庄、村山、尾花沢署の所管区域である。</t>
  </si>
  <si>
    <t>３６．道路交通事故発生件数及び死傷者数(昭和53、52年）</t>
  </si>
  <si>
    <t>市町村別製造業の事業所数、従業者数、現金給与総額、原材料使用額等、内国消費税額及び製造品出荷額等（昭和52、53年）</t>
  </si>
  <si>
    <t>市町村別製造業の事業所数、従業者数、現金給与総額、原材料使用額等、内国消費税額及び製造品出荷額等（昭和52、53年）</t>
  </si>
  <si>
    <t>従量電灯甲･乙</t>
  </si>
  <si>
    <t>50kW以上</t>
  </si>
  <si>
    <t>大口電力計</t>
  </si>
  <si>
    <t>大口電灯</t>
  </si>
  <si>
    <t>一般</t>
  </si>
  <si>
    <t>特約</t>
  </si>
  <si>
    <t>臨時電灯</t>
  </si>
  <si>
    <t>臨時電力</t>
  </si>
  <si>
    <t>深夜電力</t>
  </si>
  <si>
    <t>公衆街路灯</t>
  </si>
  <si>
    <t>農事用電力</t>
  </si>
  <si>
    <t>建設工事用電力</t>
  </si>
  <si>
    <t>事業用電力</t>
  </si>
  <si>
    <t>融雪用電力</t>
  </si>
  <si>
    <t>資料：東北電力株式会社山形支店「事業統計要覧」</t>
  </si>
  <si>
    <t>１５．電灯及び電力需要実績(昭和51～53年度)</t>
  </si>
  <si>
    <t>（1）計画給水人口及び普及率</t>
  </si>
  <si>
    <t>各年3月31日現在  単位：率＝％</t>
  </si>
  <si>
    <t xml:space="preserve">保 健 所 別 
市 町 村 別 </t>
  </si>
  <si>
    <t>行政区域内      居住人口</t>
  </si>
  <si>
    <t>給水区域内      現在人口</t>
  </si>
  <si>
    <t xml:space="preserve">B/A     </t>
  </si>
  <si>
    <t>計画給水人口</t>
  </si>
  <si>
    <t xml:space="preserve">C/A     </t>
  </si>
  <si>
    <t>現在給水人口</t>
  </si>
  <si>
    <t>普及率</t>
  </si>
  <si>
    <t>（A）</t>
  </si>
  <si>
    <t>（B）</t>
  </si>
  <si>
    <t>（C）</t>
  </si>
  <si>
    <t>（D）</t>
  </si>
  <si>
    <t>D/A</t>
  </si>
  <si>
    <t>昭 和52年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</si>
  <si>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</si>
  <si>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</si>
  <si>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</si>
  <si>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</si>
  <si>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</si>
  <si>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</si>
  <si>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</si>
  <si>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</si>
  <si>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</si>
  <si>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</si>
  <si>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</si>
  <si>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</si>
  <si>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</si>
  <si>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</si>
  <si>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</si>
  <si>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資料：県環境衛生課「水道現況」</t>
  </si>
  <si>
    <t>１６．保健所、市町村別の上水道普及状況（昭和52、53年度）</t>
  </si>
  <si>
    <t>乗     用</t>
  </si>
  <si>
    <t>総　　数</t>
  </si>
  <si>
    <t>普通車</t>
  </si>
  <si>
    <t>小型車</t>
  </si>
  <si>
    <t>被けん引車</t>
  </si>
  <si>
    <t>小 型 車</t>
  </si>
  <si>
    <t>総     数</t>
  </si>
  <si>
    <t>大型特殊車</t>
  </si>
  <si>
    <t>小型二輪車</t>
  </si>
  <si>
    <t>(1)年別保有自動車数</t>
  </si>
  <si>
    <t>各年3月31日現在</t>
  </si>
  <si>
    <t>　　　　　　　　貨　　　　　　　物　　　　　　　用</t>
  </si>
  <si>
    <t>乗合用</t>
  </si>
  <si>
    <t>特 種 (殊） 用 途 車</t>
  </si>
  <si>
    <t>二　　　輪　　　車</t>
  </si>
  <si>
    <t>年別</t>
  </si>
  <si>
    <t>年      別</t>
  </si>
  <si>
    <t>*軽自動車</t>
  </si>
  <si>
    <t>普通車及</t>
  </si>
  <si>
    <t>*軽四輪車</t>
  </si>
  <si>
    <t>特種車</t>
  </si>
  <si>
    <t>*軽特殊車</t>
  </si>
  <si>
    <t>*軽二輪車</t>
  </si>
  <si>
    <t>四　輪</t>
  </si>
  <si>
    <t>三　輪</t>
  </si>
  <si>
    <t>び小型車</t>
  </si>
  <si>
    <t>昭和44年</t>
  </si>
  <si>
    <t>自家用</t>
  </si>
  <si>
    <t>営業用</t>
  </si>
  <si>
    <t>注：1）小型二輪車及び軽自動車は、検査証又は届出済証を交付しているものである。</t>
  </si>
  <si>
    <t>　　2）*印のいわゆる軽自動車には、農耕用を含まない。</t>
  </si>
  <si>
    <t>資料：県陸運事務所「山形県陸運要覧」、山形県自動車販売店協会統計調査部</t>
  </si>
  <si>
    <t>１７．車種別保有自動車数（昭和44～54年）</t>
  </si>
  <si>
    <t>総　　　　　　　数</t>
  </si>
  <si>
    <t>小　　　売　　　業</t>
  </si>
  <si>
    <t>商店数</t>
  </si>
  <si>
    <t>年間商品</t>
  </si>
  <si>
    <t>販売額</t>
  </si>
  <si>
    <t xml:space="preserve"> </t>
  </si>
  <si>
    <t>各年5月1日現在　単位：販売額＝万円</t>
  </si>
  <si>
    <t>市町村別</t>
  </si>
  <si>
    <t>卸売業</t>
  </si>
  <si>
    <t>昭和49年</t>
  </si>
  <si>
    <t>　 　  51</t>
  </si>
  <si>
    <t>*</t>
  </si>
  <si>
    <t>注：1）卸・小売業には飲食店は含まない。2）*印のついた数字は秘とく数字（ｘ）を合算したものである。</t>
  </si>
  <si>
    <t>資料：県統計課 「商業統計調査結果報告書」</t>
  </si>
  <si>
    <t>１８．市町村別の卸・小売業別商店数、従業者数及び年間商品販売額 (昭和49、51年）</t>
  </si>
  <si>
    <t>総              数</t>
  </si>
  <si>
    <t>繊　維　・　同　製　品</t>
  </si>
  <si>
    <t>単位：実績額＝千円、構成比・率＝％</t>
  </si>
  <si>
    <t>品       目       別</t>
  </si>
  <si>
    <t>昭和53年</t>
  </si>
  <si>
    <t>比較増減(△)</t>
  </si>
  <si>
    <t>出　　荷　　　　実績額</t>
  </si>
  <si>
    <t>構成比</t>
  </si>
  <si>
    <t>増減率</t>
  </si>
  <si>
    <t>絹・人　　絹・合化繊維品</t>
  </si>
  <si>
    <t>ニット製品</t>
  </si>
  <si>
    <t>糸</t>
  </si>
  <si>
    <t>衣類</t>
  </si>
  <si>
    <t>機械金属製品</t>
  </si>
  <si>
    <t>ミ　　シ　　ン・同部品</t>
  </si>
  <si>
    <t>メリヤス編機・同部品</t>
  </si>
  <si>
    <t>テープレコーダー</t>
  </si>
  <si>
    <t>ステレオ</t>
  </si>
  <si>
    <t>電子工業部品</t>
  </si>
  <si>
    <t>工作機械</t>
  </si>
  <si>
    <t>通信機</t>
  </si>
  <si>
    <t>農機具</t>
  </si>
  <si>
    <t>分電盤・配電盤</t>
  </si>
  <si>
    <t>工具</t>
  </si>
  <si>
    <t>複写機</t>
  </si>
  <si>
    <t>計数器・度数計</t>
  </si>
  <si>
    <t>電話機</t>
  </si>
  <si>
    <t>時計</t>
  </si>
  <si>
    <t>テレビジョン</t>
  </si>
  <si>
    <t>ラジオカセット</t>
  </si>
  <si>
    <t>コンピューター記憶装置</t>
  </si>
  <si>
    <t>金型</t>
  </si>
  <si>
    <t>その他の機械</t>
  </si>
  <si>
    <t>合金鉄</t>
  </si>
  <si>
    <t>化学製品</t>
  </si>
  <si>
    <t>二酸化マンガン</t>
  </si>
  <si>
    <t>ベントナイト</t>
  </si>
  <si>
    <t>白土</t>
  </si>
  <si>
    <t>カーボン</t>
  </si>
  <si>
    <t>石英ガラス</t>
  </si>
  <si>
    <t>プラスチック製品</t>
  </si>
  <si>
    <t>塩化ビニール安定剤</t>
  </si>
  <si>
    <t>薬品</t>
  </si>
  <si>
    <t>無水クロム酸</t>
  </si>
  <si>
    <t>泥水処理剤</t>
  </si>
  <si>
    <t>その他の化学製品</t>
  </si>
  <si>
    <t>木製品</t>
  </si>
  <si>
    <t>木製家具</t>
  </si>
  <si>
    <t>オーディオラック</t>
  </si>
  <si>
    <t>スピーカーシステム</t>
  </si>
  <si>
    <t>食料品</t>
  </si>
  <si>
    <t>果実かん詰</t>
  </si>
  <si>
    <t>清酒</t>
  </si>
  <si>
    <t>菓子</t>
  </si>
  <si>
    <t>ネクター</t>
  </si>
  <si>
    <t>その他の食料品</t>
  </si>
  <si>
    <t>農水産物</t>
  </si>
  <si>
    <t>米</t>
  </si>
  <si>
    <t>虹鱒</t>
  </si>
  <si>
    <t>雑貨</t>
  </si>
  <si>
    <t>テニスラケット</t>
  </si>
  <si>
    <t>桐紙</t>
  </si>
  <si>
    <t>はきもの</t>
  </si>
  <si>
    <t>玩具</t>
  </si>
  <si>
    <t>ゴム引布製品</t>
  </si>
  <si>
    <t>タイル</t>
  </si>
  <si>
    <t>特殊電球</t>
  </si>
  <si>
    <t>バッグ</t>
  </si>
  <si>
    <t>その他の雑貨</t>
  </si>
  <si>
    <t>資料：県商工課「山形県輸出出荷実績表」</t>
  </si>
  <si>
    <t>１９． 品目別輸出出荷実績 （昭和53、52年）</t>
  </si>
  <si>
    <t>中    小    企    業    金    融    機    関</t>
  </si>
  <si>
    <t>郵便局</t>
  </si>
  <si>
    <t>市 郡 別</t>
  </si>
  <si>
    <t>都市</t>
  </si>
  <si>
    <t>金融</t>
  </si>
  <si>
    <t>銀行</t>
  </si>
  <si>
    <t>公庫</t>
  </si>
  <si>
    <t>東村山郡</t>
  </si>
  <si>
    <t>西村山郡</t>
  </si>
  <si>
    <t>北村山郡</t>
  </si>
  <si>
    <t>最上郡</t>
  </si>
  <si>
    <t>東置賜郡</t>
  </si>
  <si>
    <t>西置賜郡</t>
  </si>
  <si>
    <t>東田川郡</t>
  </si>
  <si>
    <t>西田川郡</t>
  </si>
  <si>
    <t>飽海郡</t>
  </si>
  <si>
    <t>昭和54年3月31日現在</t>
  </si>
  <si>
    <t>普　通　銀　行</t>
  </si>
  <si>
    <t>農林水産金融機関</t>
  </si>
  <si>
    <t>中小</t>
  </si>
  <si>
    <t>国民</t>
  </si>
  <si>
    <t>生命
保険
会社</t>
  </si>
  <si>
    <t>地方銀行</t>
  </si>
  <si>
    <t>相互銀行</t>
  </si>
  <si>
    <t>信用金庫</t>
  </si>
  <si>
    <t>信用組合</t>
  </si>
  <si>
    <t>商工中
金支店</t>
  </si>
  <si>
    <t>労働金庫</t>
  </si>
  <si>
    <t>農林
中金</t>
  </si>
  <si>
    <t>県信連</t>
  </si>
  <si>
    <t>農業</t>
  </si>
  <si>
    <t>漁業</t>
  </si>
  <si>
    <t>企業</t>
  </si>
  <si>
    <t>協同</t>
  </si>
  <si>
    <t>金融</t>
  </si>
  <si>
    <t>支店</t>
  </si>
  <si>
    <t>本店</t>
  </si>
  <si>
    <t>組合</t>
  </si>
  <si>
    <t>公庫</t>
  </si>
  <si>
    <t>支店</t>
  </si>
  <si>
    <t>支社等</t>
  </si>
  <si>
    <t>総数</t>
  </si>
  <si>
    <t>注：支店には県外からの進出店舗（都市銀行2、地方銀行4、相互銀行3）を含み、(  )内数字は出張所及び代理店の再掲</t>
  </si>
  <si>
    <t>　　である。</t>
  </si>
  <si>
    <t>資料：東北財務局山形財務部、山形郵便局、県農業経済課、県水産課</t>
  </si>
  <si>
    <t>２０．市、郡別の金融機関別店舗数</t>
  </si>
  <si>
    <t>各年度3月31日現在　単位：百万円</t>
  </si>
  <si>
    <t>業 　　   種 　　   別</t>
  </si>
  <si>
    <t>昭和
　　50年度</t>
  </si>
  <si>
    <t>業 　　   種 　　   別</t>
  </si>
  <si>
    <t>総数</t>
  </si>
  <si>
    <t>漁業・水産養殖業</t>
  </si>
  <si>
    <t>製造業</t>
  </si>
  <si>
    <t>鉱業</t>
  </si>
  <si>
    <t>繊維品</t>
  </si>
  <si>
    <t>建設業</t>
  </si>
  <si>
    <t>木材・木製品</t>
  </si>
  <si>
    <t>パルプ・紙・紙加工業</t>
  </si>
  <si>
    <t>卸売業・小売業</t>
  </si>
  <si>
    <t>出版・印刷・同関連産業</t>
  </si>
  <si>
    <t>卸売</t>
  </si>
  <si>
    <t>化学工業</t>
  </si>
  <si>
    <t>小売</t>
  </si>
  <si>
    <t>石油精製</t>
  </si>
  <si>
    <t>窯業・土石製品</t>
  </si>
  <si>
    <t>金融・保険業</t>
  </si>
  <si>
    <t>鉄鋼</t>
  </si>
  <si>
    <t>非鉄金属製品</t>
  </si>
  <si>
    <t>不動産業</t>
  </si>
  <si>
    <t>金属製品</t>
  </si>
  <si>
    <t>一般機械器具</t>
  </si>
  <si>
    <t>運輸・通信業</t>
  </si>
  <si>
    <t>電気機械器具</t>
  </si>
  <si>
    <t>輸送用機械器具</t>
  </si>
  <si>
    <t>電気・ガス・水道・</t>
  </si>
  <si>
    <t>精密機械器具</t>
  </si>
  <si>
    <t>熱供給業</t>
  </si>
  <si>
    <t>その他の製造業</t>
  </si>
  <si>
    <t>サービス業</t>
  </si>
  <si>
    <t>農業</t>
  </si>
  <si>
    <t>地方公共団体</t>
  </si>
  <si>
    <t>林業</t>
  </si>
  <si>
    <t>個人</t>
  </si>
  <si>
    <t>住宅・消費・</t>
  </si>
  <si>
    <t>納税資金等</t>
  </si>
  <si>
    <t>注:本表には、当座貸越を含まない。資料:日本銀行山形事務所</t>
  </si>
  <si>
    <t>２１．業種別銀行融資状況（昭和50～53年度）</t>
  </si>
  <si>
    <t>各年度3月末日現在残高　単位：百万円</t>
  </si>
  <si>
    <t>業　   種　   別</t>
  </si>
  <si>
    <t>昭　和
50年度</t>
  </si>
  <si>
    <t>業　   種　   別</t>
  </si>
  <si>
    <t>(飲食店)</t>
  </si>
  <si>
    <t>鉄鋼業</t>
  </si>
  <si>
    <t>熱供給業</t>
  </si>
  <si>
    <t>旅館</t>
  </si>
  <si>
    <t>映画・娯楽</t>
  </si>
  <si>
    <t>医療・教育</t>
  </si>
  <si>
    <t>個人</t>
  </si>
  <si>
    <t>注:1)製造業及びサービス業の数字は、内訳を全部掲げていないから、その計とは一致しない。　　　2) (  )書きは再掲</t>
  </si>
  <si>
    <t>　である。　　資料:日本銀行山形事務所</t>
  </si>
  <si>
    <t>２２．業種別相互銀行融資状況（昭和50～53年度）</t>
  </si>
  <si>
    <t>（１）一般会計</t>
  </si>
  <si>
    <t>単位 ： 決算額＝円、構成比＝％</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</si>
  <si>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</si>
  <si>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</si>
  <si>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</si>
  <si>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</si>
  <si>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</si>
  <si>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</si>
  <si>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</si>
  <si>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</si>
  <si>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</si>
  <si>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</si>
  <si>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</si>
  <si>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</si>
  <si>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</si>
  <si>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</si>
  <si>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</si>
  <si>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</si>
  <si>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</si>
  <si>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</si>
  <si>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</si>
  <si>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</si>
  <si>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</si>
  <si>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</si>
  <si>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</si>
  <si>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</si>
  <si>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</si>
  <si>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</si>
  <si>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</si>
  <si>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</si>
  <si>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</si>
  <si>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</si>
  <si>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</si>
  <si>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区　　　　　　分</t>
  </si>
  <si>
    <t>昭和51年度</t>
  </si>
  <si>
    <t>地方譲与税</t>
  </si>
  <si>
    <t>-</t>
  </si>
  <si>
    <t>繰上充用金</t>
  </si>
  <si>
    <t>-</t>
  </si>
  <si>
    <t>資料：県出納局「山形県歳入歳出決算書」</t>
  </si>
  <si>
    <t>２３．山形県歳入歳出決算（昭和51～53年度）</t>
  </si>
  <si>
    <t>形式収支</t>
  </si>
  <si>
    <t>歳                                                                                                                                           入</t>
  </si>
  <si>
    <t>歳入総額</t>
  </si>
  <si>
    <t>歳出総額</t>
  </si>
  <si>
    <t>（ △減 ）</t>
  </si>
  <si>
    <t>翌年度へ</t>
  </si>
  <si>
    <t>自動車取得</t>
  </si>
  <si>
    <t>交通安全</t>
  </si>
  <si>
    <t>国有提供施設</t>
  </si>
  <si>
    <t>地方債</t>
  </si>
  <si>
    <t xml:space="preserve">衛生費 </t>
  </si>
  <si>
    <t>消防費</t>
  </si>
  <si>
    <t>（Ａ）</t>
  </si>
  <si>
    <t>（Ｂ）</t>
  </si>
  <si>
    <t>（Ａ）-（Ｂ）</t>
  </si>
  <si>
    <t>繰り越すべ</t>
  </si>
  <si>
    <t>（Ｃ）-（Ｄ）</t>
  </si>
  <si>
    <t>地方税</t>
  </si>
  <si>
    <t>地方譲与税</t>
  </si>
  <si>
    <t>利 用 税</t>
  </si>
  <si>
    <t>対策特別</t>
  </si>
  <si>
    <t>手数料</t>
  </si>
  <si>
    <t>等所在市町村</t>
  </si>
  <si>
    <t>＝(Ｃ)</t>
  </si>
  <si>
    <t>き財源(Ｄ)</t>
  </si>
  <si>
    <t>＝(Ｅ)</t>
  </si>
  <si>
    <t>交 付 金</t>
  </si>
  <si>
    <t>税交付金</t>
  </si>
  <si>
    <t>助成交付金</t>
  </si>
  <si>
    <t>単位：千円</t>
  </si>
  <si>
    <t>歳出</t>
  </si>
  <si>
    <t>実質収支</t>
  </si>
  <si>
    <t>娯楽施設</t>
  </si>
  <si>
    <t>分担金</t>
  </si>
  <si>
    <t>前年度繰    上充用金</t>
  </si>
  <si>
    <t>地方交付税</t>
  </si>
  <si>
    <t>及び</t>
  </si>
  <si>
    <t>使用料</t>
  </si>
  <si>
    <t>県支出金</t>
  </si>
  <si>
    <t>財産収入</t>
  </si>
  <si>
    <t>寄付金</t>
  </si>
  <si>
    <t>繰入金</t>
  </si>
  <si>
    <t>繰越金</t>
  </si>
  <si>
    <t>負担金</t>
  </si>
  <si>
    <t>昭和52年度</t>
  </si>
  <si>
    <t>-</t>
  </si>
  <si>
    <t>資料：県地方課</t>
  </si>
  <si>
    <t>２４．市町村別普通会計歳入歳出決算（昭和52,53年度）</t>
  </si>
  <si>
    <t>青森市</t>
  </si>
  <si>
    <t>盛岡市</t>
  </si>
  <si>
    <t>仙台市</t>
  </si>
  <si>
    <t>秋田市</t>
  </si>
  <si>
    <t>福島市</t>
  </si>
  <si>
    <t>世帯人員</t>
  </si>
  <si>
    <t>有業人員</t>
  </si>
  <si>
    <t>世帯主の年齢</t>
  </si>
  <si>
    <t>収入総額</t>
  </si>
  <si>
    <t>実収入</t>
  </si>
  <si>
    <t>勤め先収入</t>
  </si>
  <si>
    <t>世帯主収入</t>
  </si>
  <si>
    <t>支出総額</t>
  </si>
  <si>
    <t>実支出</t>
  </si>
  <si>
    <t>消費支出</t>
  </si>
  <si>
    <t>主食</t>
  </si>
  <si>
    <t>副食品</t>
  </si>
  <si>
    <t>野菜乾物類</t>
  </si>
  <si>
    <t>加工食品</t>
  </si>
  <si>
    <t>調味料</t>
  </si>
  <si>
    <t>し好食品</t>
  </si>
  <si>
    <t>外食</t>
  </si>
  <si>
    <t>住居</t>
  </si>
  <si>
    <t>光熱・水道</t>
  </si>
  <si>
    <t>実支出以外の支出</t>
  </si>
  <si>
    <t>その他</t>
  </si>
  <si>
    <t>単位：円</t>
  </si>
  <si>
    <t>項目別</t>
  </si>
  <si>
    <t>全　　 国　　　　　人口5万人　　　　　以上の都市</t>
  </si>
  <si>
    <t>集計世帯数</t>
  </si>
  <si>
    <t>定期</t>
  </si>
  <si>
    <t>臨時</t>
  </si>
  <si>
    <t>世　帯　員　収　入</t>
  </si>
  <si>
    <t>事業・内職収入</t>
  </si>
  <si>
    <t>他の実収入</t>
  </si>
  <si>
    <t>財産収入</t>
  </si>
  <si>
    <t>社会保障給付</t>
  </si>
  <si>
    <t>受贈仕送り金</t>
  </si>
  <si>
    <t>実収入以外の収入</t>
  </si>
  <si>
    <t>貯金引出</t>
  </si>
  <si>
    <t>借入金</t>
  </si>
  <si>
    <t>掛買</t>
  </si>
  <si>
    <t>食料費</t>
  </si>
  <si>
    <t>米麦類</t>
  </si>
  <si>
    <t>その他</t>
  </si>
  <si>
    <t>魚介類</t>
  </si>
  <si>
    <t>肉乳卵類</t>
  </si>
  <si>
    <t>家賃・地代</t>
  </si>
  <si>
    <t>家具・什器</t>
  </si>
  <si>
    <t>電気・ガス代</t>
  </si>
  <si>
    <t>他の光熱</t>
  </si>
  <si>
    <t>被服費</t>
  </si>
  <si>
    <t>衣料品</t>
  </si>
  <si>
    <t>身の回り品</t>
  </si>
  <si>
    <t>雑費</t>
  </si>
  <si>
    <t>保健衛生費</t>
  </si>
  <si>
    <t>交通通信自動車費</t>
  </si>
  <si>
    <t>学校教育費</t>
  </si>
  <si>
    <t>教養文化費</t>
  </si>
  <si>
    <t>交際費</t>
  </si>
  <si>
    <t>その他</t>
  </si>
  <si>
    <t>非消費支出</t>
  </si>
  <si>
    <t>税金</t>
  </si>
  <si>
    <t>社会保障費</t>
  </si>
  <si>
    <t>貯金・保険</t>
  </si>
  <si>
    <t>借金返済</t>
  </si>
  <si>
    <t>掛買払</t>
  </si>
  <si>
    <t>現物総数</t>
  </si>
  <si>
    <r>
      <t>２５．東北6県県庁所在都市別勤労者世帯1世帯当たり平均1</t>
    </r>
    <r>
      <rPr>
        <sz val="10"/>
        <rFont val="ＭＳ 明朝"/>
        <family val="1"/>
      </rPr>
      <t>か</t>
    </r>
    <r>
      <rPr>
        <sz val="12"/>
        <rFont val="ＭＳ 明朝"/>
        <family val="1"/>
      </rPr>
      <t>月間の収支（昭和53年）</t>
    </r>
  </si>
  <si>
    <t>年　　別</t>
  </si>
  <si>
    <t>検挙件数</t>
  </si>
  <si>
    <t>検　　　挙　　　人　　　員</t>
  </si>
  <si>
    <t>凶悪犯</t>
  </si>
  <si>
    <t>粗暴犯</t>
  </si>
  <si>
    <t>窃盗犯</t>
  </si>
  <si>
    <t>知能犯</t>
  </si>
  <si>
    <t>風俗犯</t>
  </si>
  <si>
    <t>発生件数</t>
  </si>
  <si>
    <t>発生指数</t>
  </si>
  <si>
    <t>検挙率</t>
  </si>
  <si>
    <t>昭和 45</t>
  </si>
  <si>
    <t>B×100</t>
  </si>
  <si>
    <t>総　数</t>
  </si>
  <si>
    <t>＃　少　年　（14～19歳）</t>
  </si>
  <si>
    <t>(A)</t>
  </si>
  <si>
    <t>年＝100</t>
  </si>
  <si>
    <t>(B)</t>
  </si>
  <si>
    <t>　  A</t>
  </si>
  <si>
    <t>総　数</t>
  </si>
  <si>
    <t xml:space="preserve"> 昭和45年</t>
  </si>
  <si>
    <t>資料：14.～17.＝県警察本部</t>
  </si>
  <si>
    <t>２６．刑法犯の発生件数、検挙件数及び人員(昭和45～53年）</t>
  </si>
  <si>
    <t>検挙人員</t>
  </si>
  <si>
    <t>強盗</t>
  </si>
  <si>
    <t>放火</t>
  </si>
  <si>
    <t>強姦</t>
  </si>
  <si>
    <t>暴行</t>
  </si>
  <si>
    <t>傷害</t>
  </si>
  <si>
    <t>脅迫・恐喝</t>
  </si>
  <si>
    <t>窃盗</t>
  </si>
  <si>
    <t>詐欺</t>
  </si>
  <si>
    <t>横領</t>
  </si>
  <si>
    <t>偽造</t>
  </si>
  <si>
    <t>背任</t>
  </si>
  <si>
    <t>賭博</t>
  </si>
  <si>
    <t>わいせつ</t>
  </si>
  <si>
    <t>業務上等過失致死傷</t>
  </si>
  <si>
    <t>その他の刑法犯</t>
  </si>
  <si>
    <t>罪    種    別</t>
  </si>
  <si>
    <t>総数</t>
  </si>
  <si>
    <t>殺人</t>
  </si>
  <si>
    <t>涜職</t>
  </si>
  <si>
    <t>注：業務上過失致死傷には交通関係は含まない。</t>
  </si>
  <si>
    <t>２７．罪種別刑法犯の発生、検挙件数及び検挙人員（昭和53、52年）</t>
  </si>
  <si>
    <t>医　　　　　師</t>
  </si>
  <si>
    <t>歯　　　科　　　医　　　師</t>
  </si>
  <si>
    <t>薬　　　剤　　　師</t>
  </si>
  <si>
    <t>実　　　数</t>
  </si>
  <si>
    <t>実　　　　　数</t>
  </si>
  <si>
    <t>（1）保健所別実数及び率</t>
  </si>
  <si>
    <t>各年12月31日現在　単位：率＝人口10万人対</t>
  </si>
  <si>
    <t>保健所別</t>
  </si>
  <si>
    <t>率</t>
  </si>
  <si>
    <t>昭和52年</t>
  </si>
  <si>
    <t>総    数</t>
  </si>
  <si>
    <t>山形</t>
  </si>
  <si>
    <t>寒河江</t>
  </si>
  <si>
    <t>村山</t>
  </si>
  <si>
    <t>新庄</t>
  </si>
  <si>
    <t>米沢</t>
  </si>
  <si>
    <t>長井</t>
  </si>
  <si>
    <t>南陽</t>
  </si>
  <si>
    <t>鶴岡</t>
  </si>
  <si>
    <t>酒田</t>
  </si>
  <si>
    <t>注：従業地による数値である。</t>
  </si>
  <si>
    <t>資料：県医務課「衛生統計年報（事業編）」</t>
  </si>
  <si>
    <t>２８．医師、歯科医師及び薬剤師数（昭和52、53年）</t>
  </si>
  <si>
    <t>各年12月31日現在</t>
  </si>
  <si>
    <t>保健所別
市町村別</t>
  </si>
  <si>
    <t>病院</t>
  </si>
  <si>
    <t>一　般　　　診療所</t>
  </si>
  <si>
    <t>歯　科　　　診療所</t>
  </si>
  <si>
    <t>国立</t>
  </si>
  <si>
    <t>地方公共　　　団体立</t>
  </si>
  <si>
    <t>法人立</t>
  </si>
  <si>
    <t>個人立</t>
  </si>
  <si>
    <t>昭　和　52　年</t>
  </si>
  <si>
    <t>東根市</t>
  </si>
  <si>
    <t>鶴岡保健所</t>
  </si>
  <si>
    <t>資料：県医務課「衛生統計年報（事業編）」</t>
  </si>
  <si>
    <t xml:space="preserve">２９．保健所別の市町村別病院、一般診療所及び歯科診療所数(昭和52、53年） </t>
  </si>
  <si>
    <t>男</t>
  </si>
  <si>
    <t>女</t>
  </si>
  <si>
    <t>総　額</t>
  </si>
  <si>
    <t xml:space="preserve">              3</t>
  </si>
  <si>
    <t xml:space="preserve">              4</t>
  </si>
  <si>
    <t xml:space="preserve">              5</t>
  </si>
  <si>
    <t xml:space="preserve">              6</t>
  </si>
  <si>
    <t xml:space="preserve">              7</t>
  </si>
  <si>
    <t xml:space="preserve">              8</t>
  </si>
  <si>
    <t xml:space="preserve">              9</t>
  </si>
  <si>
    <t>建設業</t>
  </si>
  <si>
    <t>製造業</t>
  </si>
  <si>
    <t>金融・保険業</t>
  </si>
  <si>
    <t>運輸・通信業</t>
  </si>
  <si>
    <t>サービス業</t>
  </si>
  <si>
    <t>単位：円</t>
  </si>
  <si>
    <t>月        別</t>
  </si>
  <si>
    <t>現　金　給　与　総　額</t>
  </si>
  <si>
    <t>きまって支給する給与</t>
  </si>
  <si>
    <t>特別に支払われた給与</t>
  </si>
  <si>
    <t>産業別</t>
  </si>
  <si>
    <t>総　額</t>
  </si>
  <si>
    <t>昭和51年</t>
  </si>
  <si>
    <t xml:space="preserve">            52</t>
  </si>
  <si>
    <t xml:space="preserve">　　　 　1　  月    </t>
  </si>
  <si>
    <t xml:space="preserve">              2</t>
  </si>
  <si>
    <t xml:space="preserve">             10</t>
  </si>
  <si>
    <t xml:space="preserve">             11</t>
  </si>
  <si>
    <t xml:space="preserve">             12</t>
  </si>
  <si>
    <t>全常用労働者</t>
  </si>
  <si>
    <t>食料品・たばこ製造業</t>
  </si>
  <si>
    <t>繊維工業</t>
  </si>
  <si>
    <t>木材・木製品製造業</t>
  </si>
  <si>
    <t>窯業・土石製品製造業</t>
  </si>
  <si>
    <t>一般機械器具製造業</t>
  </si>
  <si>
    <t>電気機器器具製造業</t>
  </si>
  <si>
    <t>その他の製造業</t>
  </si>
  <si>
    <t>卸売・小売業</t>
  </si>
  <si>
    <t>電気・ガス・水道・熱供給業</t>
  </si>
  <si>
    <t>旅館・その他の宿泊所</t>
  </si>
  <si>
    <t>医療業</t>
  </si>
  <si>
    <t>教  育</t>
  </si>
  <si>
    <t>その他のサービス業</t>
  </si>
  <si>
    <t>生産労働者</t>
  </si>
  <si>
    <t>食料品・たばこ製造業</t>
  </si>
  <si>
    <t>繊維工業</t>
  </si>
  <si>
    <t>木材・木製品製造業</t>
  </si>
  <si>
    <t>窯業・土石製品製造業</t>
  </si>
  <si>
    <t>管理･事務･技術労働者</t>
  </si>
  <si>
    <t>注：1）抽出調査による。　　2）51年は、サービス業を含まない。</t>
  </si>
  <si>
    <t>資料：県統計課「毎月勤労統計地方調査結果報告書」</t>
  </si>
  <si>
    <t>３０．産業別常用労働者の1人平均月間現金給与額(昭和51～53年）</t>
  </si>
  <si>
    <t>社会福祉施設別</t>
  </si>
  <si>
    <t>入所者数</t>
  </si>
  <si>
    <t>定員</t>
  </si>
  <si>
    <t>江市</t>
  </si>
  <si>
    <t>沢市</t>
  </si>
  <si>
    <t>村山</t>
  </si>
  <si>
    <t>生活保護施設</t>
  </si>
  <si>
    <t>宿所提供施設</t>
  </si>
  <si>
    <t>児童福祉施設</t>
  </si>
  <si>
    <t>助産施設</t>
  </si>
  <si>
    <t>乳児院</t>
  </si>
  <si>
    <t>盲児施設</t>
  </si>
  <si>
    <t>ろうあ児施設</t>
  </si>
  <si>
    <t>肢体不自由児施設</t>
  </si>
  <si>
    <t>重症心身障害児施設</t>
  </si>
  <si>
    <t>老人福祉施設</t>
  </si>
  <si>
    <t>養護老人ホーム</t>
  </si>
  <si>
    <t>特別養護老人ホーム</t>
  </si>
  <si>
    <t>老人休養ホーム</t>
  </si>
  <si>
    <t>老人福祉センター</t>
  </si>
  <si>
    <t>身体障害者更生援護施設</t>
  </si>
  <si>
    <t>肢体不自由者更生施設</t>
  </si>
  <si>
    <t>身体障害者授産施設</t>
  </si>
  <si>
    <t>身体障害者療護施設</t>
  </si>
  <si>
    <t>身体障害者福祉工場</t>
  </si>
  <si>
    <t>点字図書館</t>
  </si>
  <si>
    <t>母子福祉施設</t>
  </si>
  <si>
    <t>母子福祉センター</t>
  </si>
  <si>
    <t>母子休養ホーム</t>
  </si>
  <si>
    <t>　　単位：金額＝円</t>
  </si>
  <si>
    <t>福　　　祉　　　事　　　務　　　所　　　別　　　施　　　設　　　数</t>
  </si>
  <si>
    <t>措　置　費</t>
  </si>
  <si>
    <t>＃　本人又は保護者負担額</t>
  </si>
  <si>
    <t>山形市</t>
  </si>
  <si>
    <t>米沢市</t>
  </si>
  <si>
    <t>鶴岡市</t>
  </si>
  <si>
    <t>酒田市</t>
  </si>
  <si>
    <t>新庄市</t>
  </si>
  <si>
    <t>寒河</t>
  </si>
  <si>
    <t>上山市</t>
  </si>
  <si>
    <t>村山市</t>
  </si>
  <si>
    <t>長井市</t>
  </si>
  <si>
    <t>天童市</t>
  </si>
  <si>
    <t>東根市</t>
  </si>
  <si>
    <t>尾花</t>
  </si>
  <si>
    <t>南陽市</t>
  </si>
  <si>
    <t>東西</t>
  </si>
  <si>
    <t>最北</t>
  </si>
  <si>
    <t>東置賜</t>
  </si>
  <si>
    <t>西置賜</t>
  </si>
  <si>
    <t>庄内</t>
  </si>
  <si>
    <t>年間入所</t>
  </si>
  <si>
    <t>1日平均</t>
  </si>
  <si>
    <t>年　　額</t>
  </si>
  <si>
    <t>１人１日当　たり金額</t>
  </si>
  <si>
    <t>年　額</t>
  </si>
  <si>
    <t>年　間</t>
  </si>
  <si>
    <t>１人１日当たり金額</t>
  </si>
  <si>
    <t>支庁</t>
  </si>
  <si>
    <t>延人員</t>
  </si>
  <si>
    <t>延人員</t>
  </si>
  <si>
    <t>延人員</t>
  </si>
  <si>
    <t>昭和53年</t>
  </si>
  <si>
    <t>救護施設</t>
  </si>
  <si>
    <t>母子寮</t>
  </si>
  <si>
    <t>養護施設</t>
  </si>
  <si>
    <t>精神薄弱児施設</t>
  </si>
  <si>
    <t>精神薄弱児通園施設</t>
  </si>
  <si>
    <t>虚弱児施設</t>
  </si>
  <si>
    <t>教護院</t>
  </si>
  <si>
    <t>里親若しくは保護受託者</t>
  </si>
  <si>
    <t>(年間）</t>
  </si>
  <si>
    <t xml:space="preserve">609 </t>
  </si>
  <si>
    <t>内部障害者更正施設</t>
  </si>
  <si>
    <t>…</t>
  </si>
  <si>
    <t>重度身体障害者援護施設</t>
  </si>
  <si>
    <t>身体障害者保養所</t>
  </si>
  <si>
    <t>…</t>
  </si>
  <si>
    <t>1月平　　均延数</t>
  </si>
  <si>
    <t>1人1月　　　当たり</t>
  </si>
  <si>
    <t>精神薄弱者援護施設</t>
  </si>
  <si>
    <t>…</t>
  </si>
  <si>
    <t xml:space="preserve"> 注:１）児童福祉施設の保育所及び児童厚生施設（児童館）については、第27表参照のこと。　</t>
  </si>
  <si>
    <t xml:space="preserve">　　２）措置費には県外施設委託分も含まれている。    </t>
  </si>
  <si>
    <t xml:space="preserve"> 資料：県社会課、県児童課、県成人福祉課。</t>
  </si>
  <si>
    <t>３１．社会福祉施設数、入所者数及び費用額（昭和53年度）</t>
  </si>
  <si>
    <t>5月1日現在</t>
  </si>
  <si>
    <t>学　　校　　数</t>
  </si>
  <si>
    <t>学級数</t>
  </si>
  <si>
    <t>児　　　　　　　童　　　　　　　数</t>
  </si>
  <si>
    <t>教員数　　　（本務者）</t>
  </si>
  <si>
    <t>総　　　　　数</t>
  </si>
  <si>
    <t>第1学年</t>
  </si>
  <si>
    <t>本校</t>
  </si>
  <si>
    <t>分校</t>
  </si>
  <si>
    <t>市町村別の年齢（５歳階級）別人口（昭和52、53年）</t>
  </si>
  <si>
    <t>人口の移動（昭和51、52、53年）</t>
  </si>
  <si>
    <t>産業（大分類）、従業者規模別事業所数及び従業者数（農林水産業及び公務を除く）（昭和53、50年）</t>
  </si>
  <si>
    <t>産業（中分類）別事業所数及び従業者数（昭和53、50年）</t>
  </si>
  <si>
    <t>産業（中分類）、経営組織別事業所数及び従業上の地位別従業者数（昭和53、50年）</t>
  </si>
  <si>
    <t>都道府県別の事業所数及び従業者数（農林水産業及び公務を除く）（昭和53、50年）</t>
  </si>
  <si>
    <t>市町村別の事業所数及び従業者数（昭和53、50年）</t>
  </si>
  <si>
    <t>市町村別の地目別経営農家数及び経営耕地面積（昭和45～53年）</t>
  </si>
  <si>
    <t>市町村別農家の男女、年齢別世帯員数（昭和45～53年）</t>
  </si>
  <si>
    <t>市町村別農家の就業状態別16歳以上世帯員数（昭和45～53年）</t>
  </si>
  <si>
    <t>市町村別の専業、兼業、経営耕地規模別農家数（昭和45～53年）</t>
  </si>
  <si>
    <t>市町村別の農家の兼業種類別従事者数（昭和51～53年）</t>
  </si>
  <si>
    <t>市町村別の男女別従業日数別自家農業従事者数（昭和51～53年）</t>
  </si>
  <si>
    <t>市町村別の農用機械所有農家数及び台数（昭和45～53年）</t>
  </si>
  <si>
    <t>市町村別の農業雇用労働雇入農家数及び人数（昭和45～53年）</t>
  </si>
  <si>
    <t>市町村別の水稲、陸稲の作付面積及び収穫量（昭和45～53年）</t>
  </si>
  <si>
    <t>市町村別の野菜、果樹、工芸作物の作付面積及び収穫量（昭和45～53年）</t>
  </si>
  <si>
    <t>地域別の県産米売渡状況（昭和51年～53年）</t>
  </si>
  <si>
    <t>仕向先都道府県別の県産米搬出実績（昭和40～53年）</t>
  </si>
  <si>
    <t>市町村別の養蚕戸数、蚕種掃立数量、繭生産量及び桑園面積（昭和45～53年度）</t>
  </si>
  <si>
    <t>市町村別の家畜等飼養農家数及び頭羽数（昭和45～53年）</t>
  </si>
  <si>
    <t>と畜場別のと畜頭数（昭和45～53年度）</t>
  </si>
  <si>
    <t>生乳生産量（昭和45～53年）</t>
  </si>
  <si>
    <t>農家経済（昭和45～53年度）</t>
  </si>
  <si>
    <t>農家経済の分析指標（昭和45～53年度）</t>
  </si>
  <si>
    <t>市町村別の造林面積（昭和45～53年）</t>
  </si>
  <si>
    <t>市町村別の森林伐採面積（昭和45～53年）</t>
  </si>
  <si>
    <t>林産物生産量（昭和45～53年）</t>
  </si>
  <si>
    <t>製材工場、生産及び出荷量（昭和45～53年）</t>
  </si>
  <si>
    <t>市町村別の目的別保安林面積（昭和50、53年度）</t>
  </si>
  <si>
    <t>支庁、地方事務所別林道（昭和50、53年度）</t>
  </si>
  <si>
    <t>国有林の林種別蓄積（昭和53年度）</t>
  </si>
  <si>
    <t>民有林の林種別蓄積（昭和53年度）</t>
  </si>
  <si>
    <t>漁業地区別漁船隻数及びトン数（昭和45～53年）</t>
  </si>
  <si>
    <t>漁業地区別漁獲量（海面漁業）（昭和45～53年）</t>
  </si>
  <si>
    <t>漁業種類別漁獲量（海面漁業）（昭和45～53年）</t>
  </si>
  <si>
    <t>魚種別漁獲量（海面漁業）（昭和45～53年）</t>
  </si>
  <si>
    <t>魚種別漁獲量（内水面漁業）（昭和45～53年）</t>
  </si>
  <si>
    <t>養殖業収穫量（内水面漁業）（昭和45～53年）</t>
  </si>
  <si>
    <t>経営体階層別の漁業種類別生産額（昭和45～53年）</t>
  </si>
  <si>
    <t>（統計年鑑より抜粋）</t>
  </si>
  <si>
    <t>総数</t>
  </si>
  <si>
    <t>大江町</t>
  </si>
  <si>
    <t>大石田町</t>
  </si>
  <si>
    <t>金山町</t>
  </si>
  <si>
    <t>最上町</t>
  </si>
  <si>
    <t>村山地域</t>
  </si>
  <si>
    <t>舟形町</t>
  </si>
  <si>
    <t>最上地域</t>
  </si>
  <si>
    <t>真室川町</t>
  </si>
  <si>
    <t>置賜地域</t>
  </si>
  <si>
    <t>大蔵村</t>
  </si>
  <si>
    <t>庄内地域</t>
  </si>
  <si>
    <t>鮭川村</t>
  </si>
  <si>
    <t>戸沢村</t>
  </si>
  <si>
    <t>山形市</t>
  </si>
  <si>
    <t>米沢市</t>
  </si>
  <si>
    <t>高畠町</t>
  </si>
  <si>
    <t>鶴岡市</t>
  </si>
  <si>
    <t>川西町</t>
  </si>
  <si>
    <t>酒田市</t>
  </si>
  <si>
    <t>小国町</t>
  </si>
  <si>
    <t>新庄市</t>
  </si>
  <si>
    <t>白鷹町</t>
  </si>
  <si>
    <t>寒河江市</t>
  </si>
  <si>
    <t>飯豊町</t>
  </si>
  <si>
    <t>上山市</t>
  </si>
  <si>
    <t>村山市</t>
  </si>
  <si>
    <t>立川町</t>
  </si>
  <si>
    <t>余目町</t>
  </si>
  <si>
    <t>長井市</t>
  </si>
  <si>
    <t>藤島町</t>
  </si>
  <si>
    <t>天童市</t>
  </si>
  <si>
    <t>羽黒町</t>
  </si>
  <si>
    <t>東根市</t>
  </si>
  <si>
    <t>櫛引町</t>
  </si>
  <si>
    <t>尾花沢市</t>
  </si>
  <si>
    <t>三川町</t>
  </si>
  <si>
    <t>南陽市</t>
  </si>
  <si>
    <t>朝日村</t>
  </si>
  <si>
    <t>山辺町</t>
  </si>
  <si>
    <t>温海町</t>
  </si>
  <si>
    <t>中山町</t>
  </si>
  <si>
    <t>遊佐町</t>
  </si>
  <si>
    <t>河北町</t>
  </si>
  <si>
    <t>八幡町</t>
  </si>
  <si>
    <t>西川町</t>
  </si>
  <si>
    <t>松山町</t>
  </si>
  <si>
    <t>朝日町</t>
  </si>
  <si>
    <t>平田町</t>
  </si>
  <si>
    <t>市町村別</t>
  </si>
  <si>
    <t>昭和45年</t>
  </si>
  <si>
    <t>市部計</t>
  </si>
  <si>
    <t>町村部計</t>
  </si>
  <si>
    <t>資料：昭和45、50年は、総理府統計局｢国勢調査報告｣、その他の年は、県統計課｢山形県各歳別人口推計結果報告書｣</t>
  </si>
  <si>
    <t>１．市町村別の人口推移（昭和45年～53年）</t>
  </si>
  <si>
    <t>30～34</t>
  </si>
  <si>
    <t>35～39</t>
  </si>
  <si>
    <t>40～44</t>
  </si>
  <si>
    <t>45～49</t>
  </si>
  <si>
    <t>50～54</t>
  </si>
  <si>
    <t>55～59</t>
  </si>
  <si>
    <t>60～64</t>
  </si>
  <si>
    <t>65～69</t>
  </si>
  <si>
    <t>70～74</t>
  </si>
  <si>
    <t>75～79</t>
  </si>
  <si>
    <t>80～84</t>
  </si>
  <si>
    <t>85～89</t>
  </si>
  <si>
    <t>年齢不詳</t>
  </si>
  <si>
    <t>-</t>
  </si>
  <si>
    <t>10月1日現在</t>
  </si>
  <si>
    <t>0～4歳</t>
  </si>
  <si>
    <t>5～9</t>
  </si>
  <si>
    <t>10～14</t>
  </si>
  <si>
    <t>15～19</t>
  </si>
  <si>
    <t>20～24</t>
  </si>
  <si>
    <t>25～29</t>
  </si>
  <si>
    <t>90歳以上</t>
  </si>
  <si>
    <t>昭 和52年</t>
  </si>
  <si>
    <r>
      <t>昭 和</t>
    </r>
    <r>
      <rPr>
        <b/>
        <sz val="9"/>
        <rFont val="ＭＳ 明朝"/>
        <family val="1"/>
      </rPr>
      <t>53</t>
    </r>
    <r>
      <rPr>
        <sz val="10"/>
        <color indexed="9"/>
        <rFont val="ＭＳ 明朝"/>
        <family val="1"/>
      </rPr>
      <t>年</t>
    </r>
  </si>
  <si>
    <t>市部計</t>
  </si>
  <si>
    <t>町村部計</t>
  </si>
  <si>
    <t>村山地域</t>
  </si>
  <si>
    <t>最上地域</t>
  </si>
  <si>
    <t>置賜地域</t>
  </si>
  <si>
    <t>庄内地域</t>
  </si>
  <si>
    <t>-</t>
  </si>
  <si>
    <t>資料：県統計課｢昭和53年度山形県の人口世帯数（山形県各歳別人口推計結果報告書）｣</t>
  </si>
  <si>
    <t>２．市町村別の年齢（5歳階級）別人口（昭和52、53年）</t>
  </si>
  <si>
    <t>総         数</t>
  </si>
  <si>
    <t>村　山　地　域</t>
  </si>
  <si>
    <t>最　上　地　域</t>
  </si>
  <si>
    <t>置　賜　地　域</t>
  </si>
  <si>
    <t>庄　内　地　域</t>
  </si>
  <si>
    <t>各年10月1日現在</t>
  </si>
  <si>
    <t>世帯数</t>
  </si>
  <si>
    <t>増減（△）</t>
  </si>
  <si>
    <t>町村部計</t>
  </si>
  <si>
    <t>資料：昭和45年及び50年は、総理府統計局｢国勢調査報告｣、その他は県統計課｢山形県の人口と世帯数｣</t>
  </si>
  <si>
    <t>３．市町村別の世帯数推移（昭和45～53年）</t>
  </si>
  <si>
    <t>事　　　　　業　　　　　所　　　　　数</t>
  </si>
  <si>
    <t>従　　　　　業　　　　　者　　　　　数</t>
  </si>
  <si>
    <t>実数</t>
  </si>
  <si>
    <t>構成比</t>
  </si>
  <si>
    <t>上 山 市</t>
  </si>
  <si>
    <t xml:space="preserve">朝日町 </t>
  </si>
  <si>
    <t>昭和53年6月15日、50年5月15日現在　　単位:比・率=％</t>
  </si>
  <si>
    <r>
      <t>昭和</t>
    </r>
    <r>
      <rPr>
        <b/>
        <sz val="10"/>
        <rFont val="ＭＳ 明朝"/>
        <family val="1"/>
      </rPr>
      <t>53</t>
    </r>
    <r>
      <rPr>
        <sz val="10"/>
        <rFont val="ＭＳ 明朝"/>
        <family val="1"/>
      </rPr>
      <t>年</t>
    </r>
  </si>
  <si>
    <r>
      <t>50～53</t>
    </r>
    <r>
      <rPr>
        <sz val="9"/>
        <rFont val="ＭＳ 明朝"/>
        <family val="1"/>
      </rPr>
      <t>の増加率</t>
    </r>
  </si>
  <si>
    <t>（△減）</t>
  </si>
  <si>
    <t>資料:総理府統計局「昭和53年及び50年の事業所統計調査報告」</t>
  </si>
  <si>
    <t>４．市町村別の事業所数及び従業者数 (昭和53年、50年）</t>
  </si>
  <si>
    <t>年別</t>
  </si>
  <si>
    <t>市町村別</t>
  </si>
  <si>
    <t>農家数</t>
  </si>
  <si>
    <t>各年2月1日現在</t>
  </si>
  <si>
    <t>総数</t>
  </si>
  <si>
    <t>専 業</t>
  </si>
  <si>
    <t>兼業農家</t>
  </si>
  <si>
    <t>経 営 耕 地 規 模 別 農 家 数 (ha)</t>
  </si>
  <si>
    <t>第1種　　兼　業</t>
  </si>
  <si>
    <t>第2種　　兼　業</t>
  </si>
  <si>
    <t>例　外　　規　定</t>
  </si>
  <si>
    <t>0.3　　　  未　満</t>
  </si>
  <si>
    <t>0.3～　　　　0.5</t>
  </si>
  <si>
    <t>0.5～  0.7</t>
  </si>
  <si>
    <t>0.7～  1.0</t>
  </si>
  <si>
    <t>1.0～  1.5</t>
  </si>
  <si>
    <t>1.5～  2.0</t>
  </si>
  <si>
    <t>2.0～  2.5</t>
  </si>
  <si>
    <t>2.5～  3.0</t>
  </si>
  <si>
    <t>3.0　　　以上</t>
  </si>
  <si>
    <t>昭和45年</t>
  </si>
  <si>
    <t>市部計</t>
  </si>
  <si>
    <t>川西町</t>
  </si>
  <si>
    <t>５．市町村別の専業、兼業、経営耕地規模別農家数（昭和45～53年）</t>
  </si>
  <si>
    <t>面積</t>
  </si>
  <si>
    <t>各年2月1日現在   単位 ：面積＝a</t>
  </si>
  <si>
    <t>年　　別</t>
  </si>
  <si>
    <t>　　総　　　　数</t>
  </si>
  <si>
    <t>田　</t>
  </si>
  <si>
    <t>樹　　園　　地</t>
  </si>
  <si>
    <t>畑</t>
  </si>
  <si>
    <t>耕地のあ　　る農家数</t>
  </si>
  <si>
    <t>面     積</t>
  </si>
  <si>
    <t>農家数</t>
  </si>
  <si>
    <t>面　積</t>
  </si>
  <si>
    <t>総数</t>
  </si>
  <si>
    <t>果樹園</t>
  </si>
  <si>
    <t>桑園</t>
  </si>
  <si>
    <t>その他の樹園地</t>
  </si>
  <si>
    <t>総　　数</t>
  </si>
  <si>
    <t>普　通　畑</t>
  </si>
  <si>
    <t>牧　草　専　用　地</t>
  </si>
  <si>
    <t>調査日前1年間作　　　付けしなかった畑</t>
  </si>
  <si>
    <t>面積</t>
  </si>
  <si>
    <t># 過去１年間に飼料         作物だけを作った畑</t>
  </si>
  <si>
    <t>面積</t>
  </si>
  <si>
    <t>昭 和 45 年</t>
  </si>
  <si>
    <t>…</t>
  </si>
  <si>
    <t>…</t>
  </si>
  <si>
    <t>…</t>
  </si>
  <si>
    <t>…</t>
  </si>
  <si>
    <t>注：昭和45年及び50年の「耕地のある農家数」は農家総数である。</t>
  </si>
  <si>
    <t>６．市町村別の地目別経営農家数及び経営耕地面積（昭和45年～53年）</t>
  </si>
  <si>
    <t>水          稲</t>
  </si>
  <si>
    <t>陸          稲</t>
  </si>
  <si>
    <t>作付面積</t>
  </si>
  <si>
    <t>単位 ： 面積＝ｈａ、10ａ当たり収量＝㎏、収穫量＝ｔ</t>
  </si>
  <si>
    <t>10ａ当たり 収 量</t>
  </si>
  <si>
    <t>収　穫　量</t>
  </si>
  <si>
    <t>作 況 指 数</t>
  </si>
  <si>
    <t>収　穫　量</t>
  </si>
  <si>
    <t>昭和 45 年</t>
  </si>
  <si>
    <t>資料：東北農政局山形統計情報事務所「山形農林水産統計年報」</t>
  </si>
  <si>
    <t>７. 市町村別の水稲、陸稲の作付け面積及び収穫量（昭和45～53年）</t>
  </si>
  <si>
    <t>2月1日現在　単位：面積＝a</t>
  </si>
  <si>
    <t>所有山　　林があ　　る林家　　数　　　　　</t>
  </si>
  <si>
    <t>貸付分収林がある林家数</t>
  </si>
  <si>
    <t>借入分収林がある林家数</t>
  </si>
  <si>
    <t>保有山林がある林家</t>
  </si>
  <si>
    <t>山　　　　林　　　　面　　　　積</t>
  </si>
  <si>
    <t>総 林        家 数</t>
  </si>
  <si>
    <t>♯　　　　　針葉樹林がある林家数</t>
  </si>
  <si>
    <t>♯　　　　　　広葉樹林がある林家数</t>
  </si>
  <si>
    <t>所有</t>
  </si>
  <si>
    <t>貸付林  分収林</t>
  </si>
  <si>
    <t>借入林  分収林</t>
  </si>
  <si>
    <t>保有山林</t>
  </si>
  <si>
    <t>♯針葉樹林</t>
  </si>
  <si>
    <t>♯広葉樹林</t>
  </si>
  <si>
    <t>総数</t>
  </si>
  <si>
    <t>置賜地域</t>
  </si>
  <si>
    <t>８．市町村別の所有山林、保有山林がある林家数及び面積（昭和45年）</t>
  </si>
  <si>
    <t>市町村別民有地の面積、家屋の棟数及び床面積</t>
  </si>
  <si>
    <t>東北６県別の市、郡別面積及び地形別面積（昭和47年）</t>
  </si>
  <si>
    <t>市町村別の高度別面積（昭和46年）</t>
  </si>
  <si>
    <t>市町村別の従業地、通学地による人口（昼間人口）（昭和50年）</t>
  </si>
  <si>
    <t>(1)課程別学校数、生徒数及び教員数</t>
  </si>
  <si>
    <t>(2)課程別の学科別本科生徒数</t>
  </si>
  <si>
    <t>(1)設置者、昼夜等別学校数、生徒数及び教員数</t>
  </si>
  <si>
    <t>(2)課程別の修業年限別生徒数及び卒業者数</t>
  </si>
  <si>
    <t>(1)中学校</t>
  </si>
  <si>
    <t>(2)高等学校</t>
  </si>
  <si>
    <t>(1)公立学校</t>
  </si>
  <si>
    <t>(2)私立学校</t>
  </si>
  <si>
    <t>(1)男子</t>
  </si>
  <si>
    <t>(2)女子</t>
  </si>
  <si>
    <t>(1)市町村別状況</t>
  </si>
  <si>
    <t>(2)都道府県別状況</t>
  </si>
  <si>
    <t>自然公園</t>
  </si>
  <si>
    <t>(1)宿泊した外客数</t>
  </si>
  <si>
    <t>(2)宿泊しない外客数</t>
  </si>
  <si>
    <t>(3)ホテル又は旅館における外客の消費額</t>
  </si>
  <si>
    <t>第２０章　災害及び事故</t>
  </si>
  <si>
    <t>火災</t>
  </si>
  <si>
    <t>附録</t>
  </si>
  <si>
    <t>度量衡換算表</t>
  </si>
  <si>
    <t>(1)消防勢力</t>
  </si>
  <si>
    <t>(1)水稲</t>
  </si>
  <si>
    <t>(2)陸稲</t>
  </si>
  <si>
    <t>(1)月別発生状況</t>
  </si>
  <si>
    <t>(2)警察署別発生状況</t>
  </si>
  <si>
    <t>(3)当事者別発生状況</t>
  </si>
  <si>
    <t>(4)事故原因（違反）別発生状況</t>
  </si>
  <si>
    <t>(5)道路種別発生状況</t>
  </si>
  <si>
    <t>(8)都道府県別発生状況</t>
  </si>
  <si>
    <t>(1)苦情の受理及び処理件数</t>
  </si>
  <si>
    <t>(2)苦情の種類別新規直接受理件数</t>
  </si>
  <si>
    <t>(3)苦情の被害地域特性別新規直接受理件数（典型７公害）</t>
  </si>
  <si>
    <t>市部、町村部別の労働力状態、産業（大分類）、年齢（５歳階級）、男女別15歳以上人口（昭和50年）</t>
  </si>
  <si>
    <t>市町村別の労働力状態、男女別15歳以上人口（昭和50年）</t>
  </si>
  <si>
    <t>市部、町村部別の産業（大分類）、従業上の地位、男女別15歳以上就業者数（昭和50年）</t>
  </si>
  <si>
    <t>市町村別の世帯の種類、世帯人員別世帯数及び世帯人員（昭和50年）</t>
  </si>
  <si>
    <t>(1)県内移動</t>
  </si>
  <si>
    <t>(2)県外移動</t>
  </si>
  <si>
    <t>昭和５３年　山形県統計年鑑</t>
  </si>
  <si>
    <t>本書は、次の２０部門から成っている。</t>
  </si>
  <si>
    <t>本書の内容は、原則として昭和５３年（度）の事実について掲載した。</t>
  </si>
  <si>
    <t>昭和５５年７月</t>
  </si>
  <si>
    <t>市町村数及び市町村別の面積（昭和53、52年）</t>
  </si>
  <si>
    <t>市町村の廃置分合及び境界変更（昭和49～53年度）</t>
  </si>
  <si>
    <t>市町村の合併状況（明治22年～昭和53年）</t>
  </si>
  <si>
    <t>気象観測所一覧</t>
  </si>
  <si>
    <t>降水量及び最深積雪（昭和52、53年）</t>
  </si>
  <si>
    <t>風速（昭和52、53年）</t>
  </si>
  <si>
    <t>平均雲量（昭和52、53年）</t>
  </si>
  <si>
    <t>湿度（昭和52、53年）</t>
  </si>
  <si>
    <t>日照時間（昭和52、53年）</t>
  </si>
  <si>
    <t>気温（昭和52、53年）</t>
  </si>
  <si>
    <t>就業状態、産業（大分類）、就業希望意識、求職・非求職の別、年齢、男女別有業者数（昭和52年）</t>
  </si>
  <si>
    <t>市町村別の世帯数推移（昭和45～53年）</t>
  </si>
  <si>
    <t>人口の推移（大正9年～昭和53年）</t>
  </si>
  <si>
    <t>市町村別の人口推移（昭和45～53年）</t>
  </si>
  <si>
    <t>年齢、男女別人口（昭和53年）</t>
  </si>
  <si>
    <t>市町村別の出生、死亡、死産、婚姻及び離婚数（昭和52、53年）</t>
  </si>
  <si>
    <t>市町村別の人口動態（昭和52、53年）</t>
  </si>
  <si>
    <t>事               業               所               数</t>
  </si>
  <si>
    <t>経  営  組  織  別</t>
  </si>
  <si>
    <t>従        業        者        規        模        別</t>
  </si>
  <si>
    <t>各年12月31日現在　　単位：金額＝万円</t>
  </si>
  <si>
    <t>市 町 村 別</t>
  </si>
  <si>
    <t>全　　　　　　　　　　　　　　　　　　　　事　　　　　　　　　　　　　　　　　　　　　業　　　　　　　　　　　　　　　　　　　　所</t>
  </si>
  <si>
    <t>全　　　　事　　　　業　　　　所</t>
  </si>
  <si>
    <t>#        従　　　業　　　者　　　29　　　人　　　以　　　下　　　の　　　事　　　業　　　所</t>
  </si>
  <si>
    <t>従   　　　　 　　　 業    　　　　　　 者  　　　　　　　  数</t>
  </si>
  <si>
    <t>現金給与　総　　額</t>
  </si>
  <si>
    <t>原 材 料　　使用額等</t>
  </si>
  <si>
    <t>内国　　　消費　　　税額</t>
  </si>
  <si>
    <t>製　造　品　出　荷　額　等</t>
  </si>
  <si>
    <t>事　業　所　数</t>
  </si>
  <si>
    <t>　</t>
  </si>
  <si>
    <t>現 金　　 　給 与　 　　総 額</t>
  </si>
  <si>
    <t>原材料　　　使用額等</t>
  </si>
  <si>
    <t>＃常用労働者数</t>
  </si>
  <si>
    <t>従　　　　業　　　者　　　　規　　　　模　　　　別</t>
  </si>
  <si>
    <t>総　額</t>
  </si>
  <si>
    <t>製造品　　 　出荷額</t>
  </si>
  <si>
    <t>加工賃　　収入額</t>
  </si>
  <si>
    <t>修理料　　　収入額</t>
  </si>
  <si>
    <t>総　数</t>
  </si>
  <si>
    <t>経　営　組　織　別</t>
  </si>
  <si>
    <t>#常用労働者数</t>
  </si>
  <si>
    <t>製造品　　　出荷額</t>
  </si>
  <si>
    <t>加工賃　　　収入額</t>
  </si>
  <si>
    <t>修理料　　収入額</t>
  </si>
  <si>
    <t>組  合
その他
法　人</t>
  </si>
  <si>
    <t>3人　　　　以下</t>
  </si>
  <si>
    <t>4～9</t>
  </si>
  <si>
    <t xml:space="preserve">10～ 　 19  </t>
  </si>
  <si>
    <t xml:space="preserve">20～  29  </t>
  </si>
  <si>
    <t xml:space="preserve">30～  49  </t>
  </si>
  <si>
    <t xml:space="preserve">50～  99  </t>
  </si>
  <si>
    <t>100～199</t>
  </si>
  <si>
    <t>200～299</t>
  </si>
  <si>
    <t>300～499</t>
  </si>
  <si>
    <t>500～999</t>
  </si>
  <si>
    <t>1,000人以上</t>
  </si>
  <si>
    <t>男</t>
  </si>
  <si>
    <t>女</t>
  </si>
  <si>
    <t>男</t>
  </si>
  <si>
    <t>女</t>
  </si>
  <si>
    <t xml:space="preserve">10～19  </t>
  </si>
  <si>
    <t xml:space="preserve">20～            29  </t>
  </si>
  <si>
    <t xml:space="preserve">30～       49  </t>
  </si>
  <si>
    <t xml:space="preserve">50～    　　 99  </t>
  </si>
  <si>
    <t>100～　　　　199</t>
  </si>
  <si>
    <t>200～　　　　299</t>
  </si>
  <si>
    <t>300～　　　499</t>
  </si>
  <si>
    <t>500～　　　999</t>
  </si>
  <si>
    <t>会社</t>
  </si>
  <si>
    <t>組合その　他の法人</t>
  </si>
  <si>
    <t>個人</t>
  </si>
  <si>
    <t>昭和52年</t>
  </si>
  <si>
    <t>*</t>
  </si>
  <si>
    <t>x</t>
  </si>
  <si>
    <t>村山地域</t>
  </si>
  <si>
    <t>山形市</t>
  </si>
  <si>
    <t>注：*のついた数字は、秘とく数字（ｘ）を合算したものである。　　資料：県統計課「工業統計調査結果報告書」</t>
  </si>
  <si>
    <t>１３．市町村別製造業の事業所数、従業者数、現金給与総額、原材料使用額等、内国消費税額及び製造品出荷額等（昭和52、53年）</t>
  </si>
  <si>
    <t>私鉄</t>
  </si>
  <si>
    <r>
      <t>昭和53年4月1日現在   単位：km、％、</t>
    </r>
    <r>
      <rPr>
        <sz val="10"/>
        <rFont val="ＭＳ Ｐゴシック"/>
        <family val="3"/>
      </rPr>
      <t>㎢</t>
    </r>
  </si>
  <si>
    <t>道　路　種　別</t>
  </si>
  <si>
    <t>路線数</t>
  </si>
  <si>
    <t>総延長</t>
  </si>
  <si>
    <t>重用延長</t>
  </si>
  <si>
    <t>未供用
延長</t>
  </si>
  <si>
    <t>実延長
A</t>
  </si>
  <si>
    <t>実        延        長        の        内        訳</t>
  </si>
  <si>
    <t>渡 船 場</t>
  </si>
  <si>
    <t>鉄道との交差箇所数</t>
  </si>
  <si>
    <t>立体横
断施設</t>
  </si>
  <si>
    <t>道路敷面積</t>
  </si>
  <si>
    <t>道　路　種　別</t>
  </si>
  <si>
    <t>改良済未改良内訳</t>
  </si>
  <si>
    <t>路   面   別   内   訳</t>
  </si>
  <si>
    <t>種    類    別    内    訳</t>
  </si>
  <si>
    <t>幅   員   別   内   訳</t>
  </si>
  <si>
    <t>規格改良
済延長
B</t>
  </si>
  <si>
    <t>未改良
延長</t>
  </si>
  <si>
    <t>うち自動車
交通不能</t>
  </si>
  <si>
    <t>改良率
B/A</t>
  </si>
  <si>
    <t>砂利道</t>
  </si>
  <si>
    <t>舗  装  道</t>
  </si>
  <si>
    <t>舗装率C/A</t>
  </si>
  <si>
    <t>道路延長</t>
  </si>
  <si>
    <t>橋  梁</t>
  </si>
  <si>
    <t>トンネル</t>
  </si>
  <si>
    <t>規  格  改  良  済</t>
  </si>
  <si>
    <t>未  改  良</t>
  </si>
  <si>
    <t>個数</t>
  </si>
  <si>
    <t>延長</t>
  </si>
  <si>
    <t>国鉄</t>
  </si>
  <si>
    <t>計
C</t>
  </si>
  <si>
    <t>セメント系</t>
  </si>
  <si>
    <t>アスファルト系</t>
  </si>
  <si>
    <t>個数</t>
  </si>
  <si>
    <t>延長</t>
  </si>
  <si>
    <t>木 橋 数 と 永 久 橋</t>
  </si>
  <si>
    <t>個数</t>
  </si>
  <si>
    <t>延長</t>
  </si>
  <si>
    <t>車道
19.5m以上</t>
  </si>
  <si>
    <t>13.0m以上</t>
  </si>
  <si>
    <t>5.5m以上</t>
  </si>
  <si>
    <t>5.5m未満</t>
  </si>
  <si>
    <t>3.5m以上</t>
  </si>
  <si>
    <t>3.5m未満</t>
  </si>
  <si>
    <t>高級</t>
  </si>
  <si>
    <t>簡易</t>
  </si>
  <si>
    <t>木橋数</t>
  </si>
  <si>
    <t>　延長</t>
  </si>
  <si>
    <t>永久橋数</t>
  </si>
  <si>
    <t>うち自動車
交通不能</t>
  </si>
  <si>
    <t>…</t>
  </si>
  <si>
    <t>一般国道</t>
  </si>
  <si>
    <t>指定区間</t>
  </si>
  <si>
    <t>指定区間外</t>
  </si>
  <si>
    <t>県道</t>
  </si>
  <si>
    <t>主要地方道</t>
  </si>
  <si>
    <t>一般県道</t>
  </si>
  <si>
    <t>市町村道</t>
  </si>
  <si>
    <t>…</t>
  </si>
  <si>
    <t>資料:建設省道路局「道路統計年報」</t>
  </si>
  <si>
    <t>１４．道路現況</t>
  </si>
  <si>
    <t>単位：1000kWｈ</t>
  </si>
  <si>
    <t>項目</t>
  </si>
  <si>
    <t>昭和51年度</t>
  </si>
  <si>
    <t>電灯需要計</t>
  </si>
  <si>
    <t>電力需要計</t>
  </si>
  <si>
    <t>業務用電力</t>
  </si>
  <si>
    <t>定額電灯</t>
  </si>
  <si>
    <t>小口電力計</t>
  </si>
  <si>
    <t>50kW未満</t>
  </si>
  <si>
    <t>経営体階層、漁業地区別の経営組織、出漁日数別経営体数及び最盛期の従事者数（海面漁業）（昭和45～53年）</t>
  </si>
  <si>
    <t>水産加工品生産量（昭和53、52年）</t>
  </si>
  <si>
    <t>産業（中分類）別製造業の従業者規模別事業所数、従業者数、現金給与総額、原材料使用額等、内国消費税額、在庫額、有形固定資産額、建設仮勘定額、製造品出荷額等、粗付加価値額、生産額及び付加価値額（昭和52、53年）</t>
  </si>
  <si>
    <t>鉱種別鉱区数及び面積（昭和52、53年）</t>
  </si>
  <si>
    <t>鉱種別鉱業生産量及び生産額（昭和52、53年）</t>
  </si>
  <si>
    <t>産業（中分類）別従業者規模別製造業の工業用地面積及び用水量（従業者30人以上の事業所）（昭和52、53年）</t>
  </si>
  <si>
    <t>産業分類別鉱工業生産者製品在庫指数（昭和50～53年）</t>
  </si>
  <si>
    <t>産業分類別鉱工業生産指数（昭和50～53年）</t>
  </si>
  <si>
    <t>産業（中分類）別従業者規模別製造業の事業所数、従業者数、原材料使用額等、製造品出荷額等、生産額及び付加価値額（昭和40～53年）</t>
  </si>
  <si>
    <t>市町村別製造業の産業（中分類）別製造業事業所数、従業者数、現金給与総額、原材料使用額等、内国消費税額、在庫額年間増減、有形固定資産年間投資総額、製造品出荷額等、粗付加価値額及び生産額（昭和53年）</t>
  </si>
  <si>
    <t>商品分類別製造業の製造品出荷額及び加工賃収入額（昭和53、52年）</t>
  </si>
  <si>
    <t>東北７県別製造業の推移（昭和49～53年）</t>
  </si>
  <si>
    <t>着工建築物の建築主、構造、用途別建築物数、床面積及び工事費予定額（昭和52、53年）</t>
  </si>
  <si>
    <t>市部、町村部、人口集中地区別の居住世帯有無別住宅数及び人が居住する住宅以外の建物数（昭和53年）</t>
  </si>
  <si>
    <t>東北６県別着工建築物の建築主別建築物数、床面積及び工事費予定額（昭和53年）</t>
  </si>
  <si>
    <t>東北６県別着工新設住宅の利用、種類別戸数及び床面積（昭和53年）</t>
  </si>
  <si>
    <t>住宅の種類、所有関係、人が居住する住宅以外の建物の種類別建物数、世帯の種類別世帯数及び世帯人員（昭和53年）</t>
  </si>
  <si>
    <t>住宅の種類、建築の時期別の所有関係別住宅数（昭和53年）</t>
  </si>
  <si>
    <t>住宅の種類、所有関係、構造別の建築時期別住宅数（昭和53年）</t>
  </si>
  <si>
    <t>住宅の種類、建て方、建築時期別の構造別住宅数（昭和53年）</t>
  </si>
  <si>
    <t>住宅の種類、所有関係別の住宅数、世帯数、世帯人員、１住宅当たり居住室数、畳数、面積、１人当たり畳数及び１室当たり人員（昭和53年）</t>
  </si>
  <si>
    <t>住宅の種類、所有関係、建て方、建築時期別の設備状況別住宅数（昭和53年）</t>
  </si>
  <si>
    <t>着工住宅の工事別戸数及び床面積（昭和52、53年）</t>
  </si>
  <si>
    <t>着工新設住宅の利用関係、種類別戸数及び床面積（昭和52、53年）</t>
  </si>
  <si>
    <t>除却建築物の床面積及び評価額（昭和52、53年）</t>
  </si>
  <si>
    <t>投資的土木事業費（昭和52、53年度）</t>
  </si>
  <si>
    <t>市町村別の男女別従業日数別林業従事世帯員数（農家）（昭和45年）</t>
  </si>
  <si>
    <t>市町村別の林家の主業（農家林家）（昭和45年）</t>
  </si>
  <si>
    <t>市町村別の所有山林、保有山林がある林家及び面積（昭和45年）</t>
  </si>
  <si>
    <t>市町村別の人工林率別林家数及び人工林面積（農家林家）（昭和45年）</t>
  </si>
  <si>
    <t>市町村別の１年間に植林、下刈りなどをした林家数及び面積（農家林家）（昭和45年）</t>
  </si>
  <si>
    <t>市町村別の植林、手入れの作業にかかった労力の種類別林家数と労力量（農家林家）（昭和45年）</t>
  </si>
  <si>
    <t>市町村別の林産物等種類別販売林家数（農家林家）（昭和45年）</t>
  </si>
  <si>
    <t>(1)個人所有分</t>
  </si>
  <si>
    <t>(2)共有分</t>
  </si>
  <si>
    <t>(1)野菜</t>
  </si>
  <si>
    <t>(2)果樹</t>
  </si>
  <si>
    <t>(3)工芸作物</t>
  </si>
  <si>
    <t>市町村別の林野面積及び森林面積（昭和50年）</t>
  </si>
  <si>
    <t>(1)素材生産量</t>
  </si>
  <si>
    <t>(2)木炭生産量</t>
  </si>
  <si>
    <t>(3)林野副産物生産量</t>
  </si>
  <si>
    <t>(1)製材工場数</t>
  </si>
  <si>
    <t>(2)製材用素材樹種別入荷量</t>
  </si>
  <si>
    <t>(3)製材量</t>
  </si>
  <si>
    <t>(4)用途別製材品出荷量</t>
  </si>
  <si>
    <t>第１８章　教育、文化及び宗教</t>
  </si>
  <si>
    <t>道路現況</t>
  </si>
  <si>
    <t>(1)建築主別</t>
  </si>
  <si>
    <t>(2)構造別</t>
  </si>
  <si>
    <t>(3)用途別</t>
  </si>
  <si>
    <t>(1)利用関係別</t>
  </si>
  <si>
    <t>(2)種類別</t>
  </si>
  <si>
    <t>(1)外かく施設</t>
  </si>
  <si>
    <t>(2)けい留施設</t>
  </si>
  <si>
    <t>(3)臨港鉄道</t>
  </si>
  <si>
    <t>(1)計画給水人口及び普及率</t>
  </si>
  <si>
    <t>(2)給水施設数及び給水人口</t>
  </si>
  <si>
    <t>第１０章　運輸及び通信</t>
  </si>
  <si>
    <t>第９章　電気、ガス及び水道</t>
  </si>
  <si>
    <t>(1)酒田港</t>
  </si>
  <si>
    <t>(2)鼠ヶ関港及び加茂港</t>
  </si>
  <si>
    <t>(1)発送数量</t>
  </si>
  <si>
    <t>(2)到着数量</t>
  </si>
  <si>
    <t>(1)事業者数</t>
  </si>
  <si>
    <t>(2)旅客輸送</t>
  </si>
  <si>
    <t>(3)貨物輸送</t>
  </si>
  <si>
    <t>(4)自家用自動車有償貸渡（レンタカー）</t>
  </si>
  <si>
    <t>(1)年別保有自動車数</t>
  </si>
  <si>
    <t>(2)市町村別保有自動車数</t>
  </si>
  <si>
    <t>第１１章　商業及び貿易</t>
  </si>
  <si>
    <t>(1)一般求職、求人及び就職</t>
  </si>
  <si>
    <t>(2)日雇求職、求人及び就労</t>
  </si>
  <si>
    <t>(1)発生件数及び参加人員</t>
  </si>
  <si>
    <t>(2)産業別発生件数及び参加人員（争議行為を伴うもの）</t>
  </si>
  <si>
    <t>(1)被保険者手帳交付数、印紙貼付枚数及び受給資格者票交付数</t>
  </si>
  <si>
    <t>(2)保険給付状況</t>
  </si>
  <si>
    <t>(1)社会保険事務所被保険者、保険料免除者及び福祉年金受給権者数</t>
  </si>
  <si>
    <t>(2)社会保険事務所別の市町村別拠出年金及び死亡一時金支給状況</t>
  </si>
  <si>
    <t>全国、東北７県別生活保護世帯数、人員及び保護率（昭和52、53年度）</t>
  </si>
  <si>
    <t>(1)業種別労災保険適用事業場成立状況</t>
  </si>
  <si>
    <t>(2)業種別保険収支状況</t>
  </si>
  <si>
    <t>(3)業種別労働基準監督署別給付支払状況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</si>
  <si>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</si>
  <si>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</si>
  <si>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</si>
  <si>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</si>
  <si>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</si>
  <si>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(2)月別支出額</t>
  </si>
  <si>
    <t>(1)所得総額</t>
  </si>
  <si>
    <t>(2)１人当たり所得</t>
  </si>
  <si>
    <t>(3)産業別県内純生産</t>
  </si>
  <si>
    <t>１</t>
  </si>
  <si>
    <t>２</t>
  </si>
  <si>
    <t>４</t>
  </si>
  <si>
    <t>５</t>
  </si>
  <si>
    <t>６</t>
  </si>
  <si>
    <t>７</t>
  </si>
  <si>
    <t>８</t>
  </si>
  <si>
    <t>(4)県民所得の分配</t>
  </si>
  <si>
    <t>(5)県民総支出</t>
  </si>
  <si>
    <t>(6)実質県民総支出</t>
  </si>
  <si>
    <t>(8)個人勘定</t>
  </si>
  <si>
    <t>(2)国民所得の分配</t>
  </si>
  <si>
    <t>(3)産業別国内純生産</t>
  </si>
  <si>
    <t>(2)果実</t>
  </si>
  <si>
    <t>第１５章　公務員、選挙、司法及び公安</t>
  </si>
  <si>
    <t>国家公務員の県内在職者数（昭和51年度）</t>
  </si>
  <si>
    <t>(1)警察職員数</t>
  </si>
  <si>
    <t>(2)警察署別管轄区域等</t>
  </si>
  <si>
    <t>(1)登記</t>
  </si>
  <si>
    <t>(2)謄、抄本交付等数</t>
  </si>
  <si>
    <t>(1)山形地方裁判所管内簡易裁判所</t>
  </si>
  <si>
    <t>(2)山形地方裁判所、同管内支部</t>
  </si>
  <si>
    <t>(3)刑事事件中のその他の事件数</t>
  </si>
  <si>
    <t>(1)総括</t>
  </si>
  <si>
    <t>(2)家事審判事件数</t>
  </si>
  <si>
    <t>(3)家事調停事件数</t>
  </si>
  <si>
    <t>(2)少年保護事件数</t>
  </si>
  <si>
    <t>(3)行為別新受件数</t>
  </si>
  <si>
    <t>(1)保健所別実数及び率</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</si>
  <si>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</si>
  <si>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</si>
  <si>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</si>
  <si>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</si>
  <si>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</si>
  <si>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</si>
  <si>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</si>
  <si>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</si>
  <si>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</si>
  <si>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第１４章　県民所得、物価及び家計</t>
  </si>
  <si>
    <t>学校種別学校数、学級数、生徒数、教員数及び職員数の推移（昭和45～53年）</t>
  </si>
  <si>
    <t>大学、短期大学、高等専門学校別の学校数、学生生徒数、教員数及び職員数（昭和53年）</t>
  </si>
  <si>
    <t>産業、県内外別高等学校卒業者の設置者、学科別就職者数（昭和40～53年）</t>
  </si>
  <si>
    <t>高等学校卒業者の職業別就職者数（昭和51～53年）</t>
  </si>
  <si>
    <t>中学校及び高等学校卒業者の産業別就職者構成の推移（昭和40～53年）</t>
  </si>
  <si>
    <t>学校教育費（昭和53年度）</t>
  </si>
  <si>
    <t>学校給食実施状況（昭和53年）</t>
  </si>
  <si>
    <t>幼稚園、小学校、中学校、高等学校別の身長、体重、胸囲及び坐高の推移（昭和45～53年）</t>
  </si>
  <si>
    <t>幼稚園、小学校、中学校、高等学校別の疾病異常被患率（昭和51～53年）</t>
  </si>
  <si>
    <t>公立図書館別の蔵書、受入及び貸出状況（昭和53年度）</t>
  </si>
  <si>
    <t>種目別文化財件数（昭和53年度）</t>
  </si>
  <si>
    <t>博物館、美術館別資料数及び床面積等（昭和53年）</t>
  </si>
  <si>
    <t>テレビ受診契約数及び普及率（昭和53年度）</t>
  </si>
  <si>
    <t>教宗派別宗教法人数（昭和53年度）</t>
  </si>
  <si>
    <t>市町村別の小学校数、学級数、学年別児童数及び教員数（昭和52、53年）</t>
  </si>
  <si>
    <t>市町村別中学校数、学級数、学年別生徒数及び教員数（昭和52、53年）</t>
  </si>
  <si>
    <t>高等学校（昭和52、53年）</t>
  </si>
  <si>
    <t>盲学校、ろう学校及び養護学校の学校数、学級数、部科別児童生徒数及び教員数（昭和52、53年）</t>
  </si>
  <si>
    <t>各種学校（昭和52、53年）</t>
  </si>
  <si>
    <t>中学校卒業者の進学及び就職状況（昭和52、53年）</t>
  </si>
  <si>
    <t>高等学校卒業者の進学及び就職状況（昭和52、53年）</t>
  </si>
  <si>
    <t>設置者、学科別、高等学校卒業者の大学、短期大学別入学志願者数及び進学者数（昭和52、53年）</t>
  </si>
  <si>
    <t>市町村別中学校卒業者の産業別就職者数（昭和52、53年）</t>
  </si>
  <si>
    <t>年齢別就学免除者数及び就学猶予者数（昭和52、53年）</t>
  </si>
  <si>
    <t>国籍別宿泊外客数等（昭和50～53年）</t>
  </si>
  <si>
    <t>(1)観光地別の県内外別観光者数（昭和51～53年度）</t>
  </si>
  <si>
    <t>(3)温泉観光地別観光者数（昭和53、52年度）</t>
  </si>
  <si>
    <t>(4)スキー場観光地別観光者数（昭和53、52年度）</t>
  </si>
  <si>
    <t>(5)名所旧跡観光地別観光者数（昭和53、52年度）</t>
  </si>
  <si>
    <t>(2)山岳観光地別観光者数（昭和53、52年度）</t>
  </si>
  <si>
    <t>(2)月別火災発生件数及び損害見積額（昭和50～53年）</t>
  </si>
  <si>
    <t>(3)出火原因別出火件数（昭和53年）</t>
  </si>
  <si>
    <t>(4)覚知方法別建物火災件数及び焼損面積（昭和53年）</t>
  </si>
  <si>
    <t>救急事故種別出動件数及び搬送人員（昭和53年）</t>
  </si>
  <si>
    <t>災害建築物（居住住宅）の床面積及び損害見積額（昭和52、53年）</t>
  </si>
  <si>
    <t>稲作被害（昭和52、53年）</t>
  </si>
  <si>
    <t>蚕桑被害（昭和53、52年）</t>
  </si>
  <si>
    <t>道路交通事故発生件数及び死傷者数（昭和53、52年）</t>
  </si>
  <si>
    <t>(6)年齢、運転経験年数別発生状況（昭和53年）</t>
  </si>
  <si>
    <t>(7)年齢、男女別死傷者数（昭和53年）</t>
  </si>
  <si>
    <t>業種別の事業規模、起因物別労働災害被災者数（昭和52、53年度）</t>
  </si>
  <si>
    <t>公害苦情件数（昭和52、53年度）</t>
  </si>
  <si>
    <t>(4)公害の発生源別新規直接受理件数（典型７公害）</t>
  </si>
  <si>
    <t>(5)被害の種類別新規直接受理件数（典型７公害）</t>
  </si>
  <si>
    <t>昭和５５年７月</t>
  </si>
  <si>
    <t>社会福祉施設数、入所者数及び費用額（昭和52年度）</t>
  </si>
  <si>
    <t>(1)製造品出荷額</t>
  </si>
  <si>
    <t>(2)加工賃収入額</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</si>
  <si>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</si>
  <si>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</si>
  <si>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</si>
  <si>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</si>
  <si>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</si>
  <si>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</si>
  <si>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</si>
  <si>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</si>
  <si>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</si>
  <si>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</si>
  <si>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</si>
  <si>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</si>
  <si>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</si>
  <si>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</si>
  <si>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</si>
  <si>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第２章　人口</t>
  </si>
  <si>
    <t>第３章　事業所</t>
  </si>
  <si>
    <t>第４章　農業</t>
  </si>
  <si>
    <t>第５章　林業</t>
  </si>
  <si>
    <t>第６章　水産業</t>
  </si>
  <si>
    <t>第８章　建設</t>
  </si>
  <si>
    <t>酒田港主要施設</t>
  </si>
  <si>
    <t>第１２章　金融</t>
  </si>
  <si>
    <t>就業、不就業状態、年齢（５歳階級）、男女別15歳以上人口（昭和52年）</t>
  </si>
  <si>
    <t>就業状態、産業（大分類）、従業上の地位、男女別有業者数（昭和52年）</t>
  </si>
  <si>
    <t>就業状態、職業（大分類）、従業上の地位、男女別有業者数（昭和52年）</t>
  </si>
  <si>
    <t>就業状態、年間就業日数又は週間就業時間、農・非農、従業上の地位、男女別有業者数（昭和52年）</t>
  </si>
  <si>
    <t>就業状態、産業（大分類）、所得、男女別自営業主及び雇用者数（昭和52年）</t>
  </si>
  <si>
    <t>不就業状態、就業希望の有無、希望する仕事のおも・従、求職・非求職、男女別無業者数（昭和52年）</t>
  </si>
  <si>
    <t>市町村別の卸・小売業別商店数、従業者数及び年間商品販売額（昭和49、51年）</t>
  </si>
  <si>
    <t>医師、歯科医師及び薬剤師数（昭和52、53年）</t>
  </si>
  <si>
    <t>保健所、市町村別の業務種類別医師及び歯科医師数（昭和52、53年）</t>
  </si>
  <si>
    <t>保健婦、看護婦等医療施設の従事者数（昭和52、53年）</t>
  </si>
  <si>
    <t>保健所別の麻薬取扱者数（昭和52、53年）</t>
  </si>
  <si>
    <t>保健所別の薬局及び医薬品製造販売業者数（昭和52、53年）</t>
  </si>
  <si>
    <t>医薬品等生産状況（昭和52、53年）</t>
  </si>
  <si>
    <t>保健所別の市町村別病院、一般診療所及び歯科診療所数（昭和52、53年）</t>
  </si>
  <si>
    <t>保健所別の病床種類別病院利用患者数（昭和52、53年）</t>
  </si>
  <si>
    <t>特定死因別の月別死亡者数及び年齢階級別死亡者数（昭和52、53年）</t>
  </si>
  <si>
    <t>月別の伝染病及び食中毒患者数（昭和52、53年）</t>
  </si>
  <si>
    <t>保健所別の伝染病及び食中毒患者数（昭和52、53年）</t>
  </si>
  <si>
    <t>伝染病・食中毒患者数、罹患率、死亡者数及び死亡率（昭和52、53年）</t>
  </si>
  <si>
    <t>原因別の養護施設、乳児院別措置児童数（昭和49～53年度）</t>
  </si>
  <si>
    <t>生活保護費支出状況（昭和52、53年度）</t>
  </si>
  <si>
    <t>身体障害者補装具交付及び修理状況（昭和52、53年度）</t>
  </si>
  <si>
    <t>身体障害者数（昭和52、53年）</t>
  </si>
  <si>
    <t>共同募金（昭和52、53年度）</t>
  </si>
  <si>
    <t>市町村別の保育所及び児童館等の状況（昭和52、53年）</t>
  </si>
  <si>
    <t>児童相談所における相談受付及び処理状況（昭和52、53年度）</t>
  </si>
  <si>
    <t>公共職業紹介状況（昭和52、53年度）</t>
  </si>
  <si>
    <t>産業、企業規模別常用労働者の男女別年齢、勤続年数、実労働時間数、定期現金給与額及び労働者数（昭和52、53年）</t>
  </si>
  <si>
    <t>雇用保険（昭和52、53年度）</t>
  </si>
  <si>
    <t>日雇失業保険（昭和52、53年度）</t>
  </si>
  <si>
    <t>健康保険（昭和52、53年度）</t>
  </si>
  <si>
    <t>日雇労働者健康保険（昭和52、53年度）</t>
  </si>
  <si>
    <t>厚生年金保険（昭和52、53年度）</t>
  </si>
  <si>
    <t>国民健康保険（昭和52、53年度）</t>
  </si>
  <si>
    <t>船員保険（昭和52、53年度）</t>
  </si>
  <si>
    <t>労働者災害補償保険（昭和52、53年度）</t>
  </si>
  <si>
    <t>生活保護（昭和52、53年度）</t>
  </si>
  <si>
    <t>年齢別常用労働者の男女別勤続年数、実労働時間数、定期現金給与額及び労働者数（昭和53年）</t>
  </si>
  <si>
    <t>給与階層別の年齢別常用労働者数（昭和53年）</t>
  </si>
  <si>
    <t>学歴別常用労働者の企業規模別平均月間定期現金給与額及び労働者数（昭和53年）</t>
  </si>
  <si>
    <t>産業別常用労働者の年齢階級、企業規模別平均月間定期現金給与額（昭和53年）</t>
  </si>
  <si>
    <t>(1)市町村別の適用法規別労働組合数及び組合員数（昭和53年）</t>
  </si>
  <si>
    <t>(2)労働組合数及び組合員数（昭和44～53年）</t>
  </si>
  <si>
    <t>(3)産業別の労働組合数及び組合員数（昭和53年）</t>
  </si>
  <si>
    <t>(4)加入上部団体別労働組合数及び組合員数（昭和53年）</t>
  </si>
  <si>
    <t>(5)労働組合設立及び解散状況（昭和53年）</t>
  </si>
  <si>
    <t>労働争議（昭和49～53年）</t>
  </si>
  <si>
    <t>国民年金（昭和53年度）</t>
  </si>
  <si>
    <t>賃金指数、雇用指数及び労働時間指数（昭和51～53年）</t>
  </si>
  <si>
    <t>産業別常用労働者の１人平均月間現金給与額（昭和51～53年）</t>
  </si>
  <si>
    <t>地域別の従業者規模別商店数、年間商品販売額及び商品手持額（昭和49、51年）</t>
  </si>
  <si>
    <t>市町村別の産業（中分類）別商店数、従業者数、売場面積、年間商品販売額、修理料等及び商品手持額（昭和49、51年）</t>
  </si>
  <si>
    <t>市町村別の業種別飲食店数、従業者数及び年間販売額（昭和49、51年）</t>
  </si>
  <si>
    <t>産業連関表（昭和50年）</t>
  </si>
  <si>
    <t>(1)山形県生産者価格評価産業連関表（20部門）</t>
  </si>
  <si>
    <t>(2)投入係数表（20部門）</t>
  </si>
  <si>
    <t>(3)逆行列係数表（20部門）</t>
  </si>
  <si>
    <t>第１９章　観光</t>
  </si>
  <si>
    <t>観光者数</t>
  </si>
  <si>
    <t>本書は、当課所管の各種調査資料を主とし、これに庁内各部課室及び、他官公庁団体、会社等から収集した資料もあわせ掲載した。</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</si>
  <si>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</si>
  <si>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</si>
  <si>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</si>
  <si>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</si>
  <si>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</si>
  <si>
    <t>年は、暦年、年度は、会計年度を示し、符号の用法は、次のとおりである。</t>
  </si>
  <si>
    <t>　…　事実不詳及び調査を欠くもの　　　ｘ　数字が秘とくされているもの</t>
  </si>
  <si>
    <t>　０　表章単位に満たないもの　　　　　－　該当数字がないもの</t>
  </si>
  <si>
    <t>　＃　主要な事項を、うち数でかかげたもの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</si>
  <si>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</si>
  <si>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</si>
  <si>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</si>
  <si>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地域別の一般家庭１戸当たり月平均使用電力量（昭和49～53年度）</t>
  </si>
  <si>
    <t>保健所、市町村別の上水道普及状況（昭和52、53年度）</t>
  </si>
  <si>
    <t>保健所、市町村別の上水道計画給水量（昭和52、53年度）</t>
  </si>
  <si>
    <t>山形県と東北７県の月別電力需要（昭和53年度）</t>
  </si>
  <si>
    <t>発電所及び認可出力（昭和53年度）</t>
  </si>
  <si>
    <t>産業別電力（高圧電力甲＋大口電力）需要状況（昭和53年度）</t>
  </si>
  <si>
    <t>東北７県別電力使用量（昭和53年度）</t>
  </si>
  <si>
    <t>電力消費指数（昭和51～53年度）</t>
  </si>
  <si>
    <t>家庭用電気機器普及率の推移（昭和51～53年度）</t>
  </si>
  <si>
    <t>都市ガスの事業所別需要家メーター数、生産量、購入量及び送出量（昭和51～53年度）</t>
  </si>
  <si>
    <t>電力需給実績（昭和51～53年度）</t>
  </si>
  <si>
    <t>電灯及び電力需要実績（昭和51～53年度）</t>
  </si>
  <si>
    <t>入港船舶実績（昭和51～53年）</t>
  </si>
  <si>
    <t>品種別輸移出入量（昭和51～52年）</t>
  </si>
  <si>
    <t>国鉄路線別の主要物資別輸送量（昭和53年度）</t>
  </si>
  <si>
    <t>国鉄路線別営業粁数及び駅等数（昭和53年）</t>
  </si>
  <si>
    <t>自動車運送事業状況（昭和51～53年）</t>
  </si>
  <si>
    <t>車種別保有自動車数(昭和44～54年)</t>
  </si>
  <si>
    <t>郵便施設及び郵便物取扱数（昭和51～53年度）</t>
  </si>
  <si>
    <t>通信施設状況（昭和53年度）</t>
  </si>
  <si>
    <t>公衆電話数（昭和53年度）</t>
  </si>
  <si>
    <t>電話施設状況（昭和53年度）</t>
  </si>
  <si>
    <t>電話普及率（昭和53年度）</t>
  </si>
  <si>
    <t>電話加入数（昭和53年度）</t>
  </si>
  <si>
    <t>品目別輸出出荷実績（昭和53、52年）</t>
  </si>
  <si>
    <t>仕向国別輸出出荷実績（昭和53、52年）</t>
  </si>
  <si>
    <t>相互銀行主要勘定（昭和53年度）</t>
  </si>
  <si>
    <t>信用金庫主要勘定（昭和53年度）</t>
  </si>
  <si>
    <t>信用組合主要勘定（昭和53年度）</t>
  </si>
  <si>
    <t>商工組合中央金庫主要勘定（昭和53年度）</t>
  </si>
  <si>
    <t>農林中央金庫主要勘定（昭和53年度）</t>
  </si>
  <si>
    <t>信用農業協同組合連合会主要勘定（昭和53年度）</t>
  </si>
  <si>
    <t>農業協同組合主要勘定（昭和53年度）</t>
  </si>
  <si>
    <t>労働金庫主要勘定（昭和53年度）</t>
  </si>
  <si>
    <t>郵便貯金・振替（昭和49～53年度）</t>
  </si>
  <si>
    <t>簡易生命保険（昭和53年度）</t>
  </si>
  <si>
    <t>金融機関別一般預金残高（昭和53年度）</t>
  </si>
  <si>
    <t>業種別銀行融資状況（昭和50～53年度）</t>
  </si>
  <si>
    <t>業種別相互銀行融資状況（昭和50～53年度）</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</si>
</sst>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0;&quot;△ &quot;0"/>
    <numFmt numFmtId="183" formatCode="#,##0.0;[Red]\-#,##0.0"/>
    <numFmt numFmtId="184" formatCode="#,##0.0;&quot;△ &quot;#,##0.0"/>
    <numFmt numFmtId="185" formatCode="0_);[Red]\(0\)"/>
    <numFmt numFmtId="186" formatCode="\-"/>
    <numFmt numFmtId="187" formatCode="#,##0.0"/>
    <numFmt numFmtId="188" formatCode="_ * #,##0.0_ ;_ * \-#,##0.0_ ;_ * &quot;-&quot;?_ ;_ @_ "/>
    <numFmt numFmtId="189" formatCode="#,##0.0_);[Red]\(#,##0.0\)"/>
    <numFmt numFmtId="190" formatCode="0.0"/>
    <numFmt numFmtId="191" formatCode="_ * #,##0.0_ ;_ * \-#,##0.0_ ;_ * &quot;-&quot;_ ;_ @_ "/>
    <numFmt numFmtId="192" formatCode="\(#,##0\)"/>
    <numFmt numFmtId="193" formatCode="_ * #,##0_ ;_ * \-#,##0_ ;_ * &quot;…&quot;_ ;_ @_ "/>
    <numFmt numFmtId="194" formatCode="0_);\(0\)"/>
    <numFmt numFmtId="195" formatCode="0.0_ "/>
    <numFmt numFmtId="196" formatCode="\$#,##0_);\(#,##0\)"/>
    <numFmt numFmtId="197" formatCode="_ * #,##0_ ;_ * \-#,##0_ ;_ * &quot;x&quot;_ ;_ @_ "/>
    <numFmt numFmtId="198" formatCode="\(#\)"/>
    <numFmt numFmtId="199" formatCode="0.00000"/>
    <numFmt numFmtId="200" formatCode="0.0000"/>
    <numFmt numFmtId="201" formatCode="0.000"/>
    <numFmt numFmtId="202" formatCode="#,##0.00_ ;[Red]\-#,##0.00\ "/>
    <numFmt numFmtId="203" formatCode="0.00_);[Red]\(0.00\)"/>
    <numFmt numFmtId="204" formatCode="#,##0.000;[Red]\-#,##0.000"/>
    <numFmt numFmtId="205" formatCode="0.0_);[Red]\(0.0\)"/>
    <numFmt numFmtId="206" formatCode="#,##0.0_ ;[Red]\-#,##0.0\ "/>
    <numFmt numFmtId="207" formatCode="0.0;&quot;△ &quot;0.0"/>
    <numFmt numFmtId="208" formatCode="_ * #,##0.00_ ;_ * \-#,##0.00_ ;_ * &quot;-&quot;_ ;_ @_ "/>
    <numFmt numFmtId="209" formatCode="_ * #,##0_ ;_ * \-#,##0_ ;_ * &quot;0&quot;_ ;_ @_ "/>
    <numFmt numFmtId="210" formatCode="\(#,###\)"/>
    <numFmt numFmtId="211" formatCode="0_ "/>
    <numFmt numFmtId="212" formatCode="#,##0.00;&quot;△ &quot;#,##0.00"/>
    <numFmt numFmtId="213" formatCode="_ * #,##0.0_ ;_ * \-#,##0.0_ ;_ * &quot;-&quot;??_ ;_ @_ "/>
    <numFmt numFmtId="214" formatCode="_ * \(#,##0\)_ ;_ * \-#,##0_ ;_ * &quot;-&quot;_ ;_ @_ "/>
    <numFmt numFmtId="215" formatCode="_ * #,##0_ ;_ * \-#,##0_ ;_ * &quot;-&quot;??_ ;_ @_ "/>
    <numFmt numFmtId="216" formatCode="#,##0.0000;[Red]\-#,##0.0000"/>
    <numFmt numFmtId="217" formatCode="\(0\)"/>
    <numFmt numFmtId="218" formatCode="#,##0\ ;&quot;△ &quot;#,##0"/>
    <numFmt numFmtId="219" formatCode="#,##0\ ;&quot;△ &quot;#,##0\ "/>
  </numFmts>
  <fonts count="24">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sz val="9"/>
      <name val="ＭＳ 明朝"/>
      <family val="1"/>
    </font>
    <font>
      <b/>
      <sz val="10"/>
      <name val="ＭＳ 明朝"/>
      <family val="1"/>
    </font>
    <font>
      <b/>
      <sz val="9"/>
      <name val="ＭＳ 明朝"/>
      <family val="1"/>
    </font>
    <font>
      <sz val="10"/>
      <color indexed="10"/>
      <name val="ＭＳ 明朝"/>
      <family val="1"/>
    </font>
    <font>
      <sz val="10"/>
      <color indexed="9"/>
      <name val="ＭＳ 明朝"/>
      <family val="1"/>
    </font>
    <font>
      <b/>
      <sz val="9"/>
      <color indexed="10"/>
      <name val="ＭＳ 明朝"/>
      <family val="1"/>
    </font>
    <font>
      <sz val="11"/>
      <name val="ＭＳ 明朝"/>
      <family val="1"/>
    </font>
    <font>
      <sz val="9"/>
      <name val="ＭＳ Ｐゴシック"/>
      <family val="3"/>
    </font>
    <font>
      <b/>
      <sz val="11"/>
      <name val="ＭＳ Ｐゴシック"/>
      <family val="3"/>
    </font>
    <font>
      <sz val="8"/>
      <name val="ＭＳ 明朝"/>
      <family val="1"/>
    </font>
    <font>
      <sz val="8"/>
      <name val="ＭＳ Ｐゴシック"/>
      <family val="3"/>
    </font>
    <font>
      <sz val="10"/>
      <name val="ＭＳ Ｐゴシック"/>
      <family val="3"/>
    </font>
    <font>
      <b/>
      <sz val="9"/>
      <name val="ＭＳ ゴシック"/>
      <family val="3"/>
    </font>
    <font>
      <sz val="10"/>
      <name val="ＭＳ ゴシック"/>
      <family val="3"/>
    </font>
    <font>
      <sz val="11"/>
      <name val="ＭＳ Ｐ明朝"/>
      <family val="1"/>
    </font>
    <font>
      <b/>
      <sz val="9"/>
      <name val="ＭＳ Ｐゴシック"/>
      <family val="3"/>
    </font>
  </fonts>
  <fills count="3">
    <fill>
      <patternFill/>
    </fill>
    <fill>
      <patternFill patternType="gray125"/>
    </fill>
    <fill>
      <patternFill patternType="solid">
        <fgColor indexed="22"/>
        <bgColor indexed="64"/>
      </patternFill>
    </fill>
  </fills>
  <borders count="44">
    <border>
      <left/>
      <right/>
      <top/>
      <bottom/>
      <diagonal/>
    </border>
    <border>
      <left style="thin"/>
      <right>
        <color indexed="63"/>
      </right>
      <top style="double"/>
      <bottom style="thin"/>
    </border>
    <border>
      <left style="thin"/>
      <right style="thin"/>
      <top style="double"/>
      <bottom style="thin"/>
    </border>
    <border>
      <left>
        <color indexed="63"/>
      </left>
      <right style="thin"/>
      <top style="double"/>
      <bottom style="thin"/>
    </border>
    <border>
      <left style="double"/>
      <right>
        <color indexed="63"/>
      </right>
      <top style="double"/>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style="thin"/>
      <right style="double"/>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style="hair"/>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double"/>
      <bottom>
        <color indexed="63"/>
      </bottom>
    </border>
    <border>
      <left>
        <color indexed="63"/>
      </left>
      <right>
        <color indexed="63"/>
      </right>
      <top style="double"/>
      <bottom style="thin"/>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style="hair"/>
      <bottom style="thin"/>
    </border>
    <border>
      <left>
        <color indexed="63"/>
      </left>
      <right style="double"/>
      <top style="double"/>
      <bottom style="thin"/>
    </border>
    <border>
      <left style="thin"/>
      <right style="thin"/>
      <top>
        <color indexed="63"/>
      </top>
      <bottom style="double"/>
    </border>
  </borders>
  <cellStyleXfs count="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756">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3" applyNumberFormat="1" applyFont="1" applyFill="1" applyAlignment="1">
      <alignment vertical="center"/>
      <protection/>
    </xf>
    <xf numFmtId="49" fontId="1" fillId="0" borderId="0" xfId="53" applyNumberFormat="1" applyFont="1" applyFill="1" applyAlignment="1">
      <alignment/>
      <protection/>
    </xf>
    <xf numFmtId="0" fontId="1" fillId="0" borderId="0" xfId="53" applyFont="1" applyFill="1" applyAlignment="1">
      <alignment vertical="center" wrapText="1"/>
      <protection/>
    </xf>
    <xf numFmtId="0" fontId="1" fillId="0" borderId="0" xfId="0" applyFont="1" applyFill="1" applyAlignment="1">
      <alignment vertical="center" wrapText="1"/>
    </xf>
    <xf numFmtId="0" fontId="1" fillId="0" borderId="0" xfId="53" applyFont="1" applyFill="1" applyAlignment="1">
      <alignment vertical="center"/>
      <protection/>
    </xf>
    <xf numFmtId="0" fontId="1" fillId="2" borderId="0" xfId="0" applyFont="1" applyFill="1" applyAlignment="1">
      <alignment vertical="center"/>
    </xf>
    <xf numFmtId="49" fontId="1" fillId="2" borderId="0" xfId="53" applyNumberFormat="1" applyFont="1" applyFill="1" applyAlignment="1">
      <alignment vertical="center"/>
      <protection/>
    </xf>
    <xf numFmtId="49" fontId="1" fillId="2" borderId="0" xfId="53" applyNumberFormat="1" applyFont="1" applyFill="1" applyAlignment="1">
      <alignment/>
      <protection/>
    </xf>
    <xf numFmtId="0" fontId="1" fillId="2" borderId="0" xfId="0" applyFont="1" applyFill="1" applyAlignment="1">
      <alignment vertical="center" wrapText="1"/>
    </xf>
    <xf numFmtId="0" fontId="1" fillId="2" borderId="0" xfId="53" applyFont="1" applyFill="1" applyAlignment="1">
      <alignment vertical="center" wrapText="1"/>
      <protection/>
    </xf>
    <xf numFmtId="0" fontId="1" fillId="2" borderId="0" xfId="53" applyFont="1" applyFill="1" applyAlignment="1">
      <alignment vertical="center"/>
      <protection/>
    </xf>
    <xf numFmtId="38" fontId="1" fillId="0" borderId="0" xfId="17" applyFont="1" applyAlignment="1">
      <alignment vertical="center"/>
    </xf>
    <xf numFmtId="38" fontId="7" fillId="0" borderId="0" xfId="17" applyFont="1" applyAlignment="1">
      <alignment vertical="center"/>
    </xf>
    <xf numFmtId="38" fontId="8"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2" xfId="17" applyFont="1" applyBorder="1" applyAlignment="1">
      <alignment horizontal="center" vertical="center"/>
    </xf>
    <xf numFmtId="38" fontId="1" fillId="0" borderId="3" xfId="17" applyFont="1" applyBorder="1" applyAlignment="1">
      <alignment horizontal="distributed" vertical="center"/>
    </xf>
    <xf numFmtId="38" fontId="1" fillId="0" borderId="4" xfId="17" applyFont="1" applyBorder="1" applyAlignment="1">
      <alignment horizontal="distributed" vertical="center"/>
    </xf>
    <xf numFmtId="38" fontId="9" fillId="0" borderId="5" xfId="17" applyFont="1" applyBorder="1" applyAlignment="1">
      <alignment horizontal="distributed" vertical="center"/>
    </xf>
    <xf numFmtId="38" fontId="9" fillId="0" borderId="6" xfId="17" applyFont="1" applyBorder="1" applyAlignment="1">
      <alignment horizontal="distributed" vertical="center"/>
    </xf>
    <xf numFmtId="38" fontId="9" fillId="0" borderId="7" xfId="17" applyFont="1" applyBorder="1" applyAlignment="1">
      <alignment horizontal="distributed" vertical="center"/>
    </xf>
    <xf numFmtId="38" fontId="9" fillId="0" borderId="0" xfId="17" applyFont="1" applyBorder="1" applyAlignment="1">
      <alignment horizontal="distributed" vertical="center"/>
    </xf>
    <xf numFmtId="38" fontId="1" fillId="0" borderId="8" xfId="17" applyFont="1" applyBorder="1" applyAlignment="1">
      <alignment horizontal="distributed" vertical="center"/>
    </xf>
    <xf numFmtId="38" fontId="1" fillId="0" borderId="5" xfId="17" applyFont="1" applyBorder="1" applyAlignment="1">
      <alignment vertical="center"/>
    </xf>
    <xf numFmtId="38" fontId="1" fillId="0" borderId="7" xfId="17" applyFont="1" applyBorder="1" applyAlignment="1">
      <alignment vertical="center"/>
    </xf>
    <xf numFmtId="38" fontId="1" fillId="0" borderId="9" xfId="17" applyFont="1" applyFill="1" applyBorder="1" applyAlignment="1">
      <alignment vertical="center"/>
    </xf>
    <xf numFmtId="38" fontId="1" fillId="0" borderId="5" xfId="17" applyFont="1" applyBorder="1" applyAlignment="1">
      <alignment horizontal="distributed" vertical="center"/>
    </xf>
    <xf numFmtId="38" fontId="1" fillId="0" borderId="0" xfId="17" applyFont="1" applyBorder="1" applyAlignment="1">
      <alignment horizontal="distributed" vertical="center"/>
    </xf>
    <xf numFmtId="38" fontId="1" fillId="0" borderId="10" xfId="17" applyFont="1" applyBorder="1" applyAlignment="1">
      <alignment horizontal="distributed" vertical="center"/>
    </xf>
    <xf numFmtId="38" fontId="1" fillId="0" borderId="11" xfId="17" applyFont="1" applyBorder="1" applyAlignment="1">
      <alignment vertical="center"/>
    </xf>
    <xf numFmtId="38" fontId="10" fillId="0" borderId="5" xfId="17" applyFont="1" applyBorder="1" applyAlignment="1">
      <alignment horizontal="right" vertical="center"/>
    </xf>
    <xf numFmtId="38" fontId="10" fillId="0" borderId="0" xfId="17" applyFont="1" applyBorder="1" applyAlignment="1">
      <alignment horizontal="right" vertical="center"/>
    </xf>
    <xf numFmtId="38" fontId="1" fillId="0" borderId="10" xfId="17" applyFont="1" applyBorder="1" applyAlignment="1">
      <alignment vertical="center"/>
    </xf>
    <xf numFmtId="38" fontId="1" fillId="0" borderId="0" xfId="17" applyFont="1" applyBorder="1" applyAlignment="1">
      <alignment horizontal="right" vertical="center"/>
    </xf>
    <xf numFmtId="38" fontId="1" fillId="0" borderId="12" xfId="17" applyFont="1" applyBorder="1" applyAlignment="1">
      <alignment horizontal="distributed" vertical="center"/>
    </xf>
    <xf numFmtId="38" fontId="1" fillId="0" borderId="12" xfId="17" applyFont="1" applyBorder="1" applyAlignment="1">
      <alignment vertical="center"/>
    </xf>
    <xf numFmtId="38" fontId="1" fillId="0" borderId="13" xfId="17" applyFont="1" applyBorder="1" applyAlignment="1">
      <alignment vertical="center"/>
    </xf>
    <xf numFmtId="38" fontId="1" fillId="0" borderId="13" xfId="17" applyFont="1" applyBorder="1" applyAlignment="1">
      <alignment horizontal="right" vertical="center"/>
    </xf>
    <xf numFmtId="38" fontId="1" fillId="0" borderId="14" xfId="17" applyFont="1" applyBorder="1" applyAlignment="1">
      <alignment horizontal="distributed" vertical="center"/>
    </xf>
    <xf numFmtId="38" fontId="1" fillId="0" borderId="15" xfId="17" applyFont="1" applyBorder="1" applyAlignment="1">
      <alignment vertical="center"/>
    </xf>
    <xf numFmtId="38" fontId="8" fillId="0" borderId="0" xfId="17" applyFont="1" applyBorder="1" applyAlignment="1">
      <alignment horizontal="left" vertical="center"/>
    </xf>
    <xf numFmtId="38" fontId="1" fillId="0" borderId="0" xfId="17" applyFont="1" applyBorder="1" applyAlignment="1">
      <alignment horizontal="left" vertical="center"/>
    </xf>
    <xf numFmtId="0" fontId="1" fillId="0" borderId="0" xfId="21" applyFont="1" applyFill="1" applyAlignment="1">
      <alignment vertical="center"/>
      <protection/>
    </xf>
    <xf numFmtId="0" fontId="7" fillId="0" borderId="0" xfId="21" applyFont="1" applyFill="1" applyAlignment="1">
      <alignment vertical="center"/>
      <protection/>
    </xf>
    <xf numFmtId="0" fontId="11" fillId="0" borderId="0" xfId="21" applyFont="1" applyFill="1" applyAlignment="1">
      <alignment horizontal="center" vertical="center"/>
      <protection/>
    </xf>
    <xf numFmtId="0" fontId="1" fillId="0" borderId="0" xfId="21" applyFont="1" applyFill="1" applyBorder="1" applyAlignment="1">
      <alignment vertical="center"/>
      <protection/>
    </xf>
    <xf numFmtId="0" fontId="1" fillId="0" borderId="0" xfId="21" applyFont="1" applyFill="1" applyBorder="1" applyAlignment="1">
      <alignment horizontal="centerContinuous" vertical="center"/>
      <protection/>
    </xf>
    <xf numFmtId="0" fontId="8" fillId="0" borderId="0" xfId="21" applyFont="1" applyFill="1" applyAlignment="1">
      <alignment horizontal="right" vertical="center"/>
      <protection/>
    </xf>
    <xf numFmtId="0" fontId="1" fillId="0" borderId="2" xfId="21" applyFont="1" applyFill="1" applyBorder="1" applyAlignment="1">
      <alignment horizontal="center" vertical="center"/>
      <protection/>
    </xf>
    <xf numFmtId="0" fontId="1" fillId="0" borderId="5" xfId="21" applyFont="1" applyFill="1" applyBorder="1" applyAlignment="1">
      <alignment horizontal="center" vertical="center"/>
      <protection/>
    </xf>
    <xf numFmtId="0" fontId="1" fillId="0" borderId="11" xfId="21" applyFont="1" applyFill="1" applyBorder="1" applyAlignment="1">
      <alignment horizontal="center" vertical="center"/>
      <protection/>
    </xf>
    <xf numFmtId="0" fontId="1" fillId="0" borderId="6" xfId="21" applyFont="1" applyFill="1" applyBorder="1" applyAlignment="1">
      <alignment horizontal="center" vertical="center"/>
      <protection/>
    </xf>
    <xf numFmtId="0" fontId="1" fillId="0" borderId="7" xfId="21" applyFont="1" applyFill="1" applyBorder="1" applyAlignment="1">
      <alignment horizontal="center" vertical="center"/>
      <protection/>
    </xf>
    <xf numFmtId="0" fontId="1" fillId="0" borderId="9" xfId="21" applyFont="1" applyFill="1" applyBorder="1" applyAlignment="1">
      <alignment horizontal="center" vertical="center"/>
      <protection/>
    </xf>
    <xf numFmtId="41" fontId="1" fillId="0" borderId="0" xfId="17" applyNumberFormat="1" applyFont="1" applyFill="1" applyAlignment="1">
      <alignment vertical="center"/>
    </xf>
    <xf numFmtId="41" fontId="1" fillId="0" borderId="5" xfId="17" applyNumberFormat="1" applyFont="1" applyFill="1" applyBorder="1" applyAlignment="1">
      <alignment horizontal="center" vertical="center"/>
    </xf>
    <xf numFmtId="41" fontId="1" fillId="0" borderId="0" xfId="17" applyNumberFormat="1" applyFont="1" applyFill="1" applyBorder="1" applyAlignment="1">
      <alignment horizontal="center" vertical="center"/>
    </xf>
    <xf numFmtId="41" fontId="1" fillId="0" borderId="0" xfId="17" applyNumberFormat="1" applyFont="1" applyFill="1" applyBorder="1" applyAlignment="1">
      <alignment vertical="center"/>
    </xf>
    <xf numFmtId="41" fontId="1" fillId="0" borderId="11" xfId="17" applyNumberFormat="1" applyFont="1" applyFill="1" applyBorder="1" applyAlignment="1">
      <alignment horizontal="center" vertical="center"/>
    </xf>
    <xf numFmtId="0" fontId="1" fillId="0" borderId="5" xfId="21" applyFont="1" applyFill="1" applyBorder="1" applyAlignment="1">
      <alignment horizontal="distributed" vertical="center"/>
      <protection/>
    </xf>
    <xf numFmtId="0" fontId="0" fillId="0" borderId="11" xfId="21" applyFill="1" applyBorder="1" applyAlignment="1">
      <alignment horizontal="distributed" vertical="center"/>
      <protection/>
    </xf>
    <xf numFmtId="0" fontId="1" fillId="0" borderId="0" xfId="21" applyFont="1" applyFill="1" applyBorder="1" applyAlignment="1">
      <alignment horizontal="center" vertical="center"/>
      <protection/>
    </xf>
    <xf numFmtId="0" fontId="9" fillId="0" borderId="0" xfId="21" applyFont="1" applyFill="1" applyAlignment="1">
      <alignment vertical="center"/>
      <protection/>
    </xf>
    <xf numFmtId="41" fontId="10" fillId="0" borderId="5" xfId="21" applyNumberFormat="1" applyFont="1" applyFill="1" applyBorder="1" applyAlignment="1">
      <alignment vertical="center"/>
      <protection/>
    </xf>
    <xf numFmtId="41" fontId="10" fillId="0" borderId="0" xfId="21" applyNumberFormat="1" applyFont="1" applyFill="1" applyBorder="1" applyAlignment="1">
      <alignment horizontal="right" vertical="center"/>
      <protection/>
    </xf>
    <xf numFmtId="41" fontId="10" fillId="0" borderId="11" xfId="21" applyNumberFormat="1" applyFont="1" applyFill="1" applyBorder="1" applyAlignment="1">
      <alignment horizontal="right" vertical="center"/>
      <protection/>
    </xf>
    <xf numFmtId="0" fontId="1" fillId="0" borderId="11" xfId="21" applyFont="1" applyFill="1" applyBorder="1" applyAlignment="1">
      <alignment horizontal="distributed" vertical="center"/>
      <protection/>
    </xf>
    <xf numFmtId="180" fontId="1" fillId="0" borderId="5" xfId="21" applyNumberFormat="1" applyFont="1" applyFill="1" applyBorder="1" applyAlignment="1">
      <alignment vertical="center"/>
      <protection/>
    </xf>
    <xf numFmtId="41" fontId="11" fillId="0" borderId="0" xfId="21" applyNumberFormat="1" applyFont="1" applyFill="1" applyBorder="1" applyAlignment="1">
      <alignment horizontal="right" vertical="center"/>
      <protection/>
    </xf>
    <xf numFmtId="41" fontId="11" fillId="0" borderId="11" xfId="21" applyNumberFormat="1" applyFont="1" applyFill="1" applyBorder="1" applyAlignment="1">
      <alignment horizontal="right" vertical="center"/>
      <protection/>
    </xf>
    <xf numFmtId="41" fontId="9" fillId="0" borderId="0" xfId="21" applyNumberFormat="1" applyFont="1" applyFill="1" applyAlignment="1">
      <alignment vertical="center"/>
      <protection/>
    </xf>
    <xf numFmtId="41" fontId="10" fillId="0" borderId="0" xfId="17" applyNumberFormat="1" applyFont="1" applyFill="1" applyBorder="1" applyAlignment="1">
      <alignment horizontal="right" vertical="center"/>
    </xf>
    <xf numFmtId="41" fontId="10" fillId="0" borderId="11" xfId="17" applyNumberFormat="1" applyFont="1" applyFill="1" applyBorder="1" applyAlignment="1">
      <alignment horizontal="right" vertical="center"/>
    </xf>
    <xf numFmtId="41" fontId="10" fillId="0" borderId="5" xfId="17" applyNumberFormat="1" applyFont="1" applyFill="1" applyBorder="1" applyAlignment="1">
      <alignment horizontal="right" vertical="center"/>
    </xf>
    <xf numFmtId="41" fontId="9" fillId="0" borderId="5" xfId="17" applyNumberFormat="1" applyFont="1" applyFill="1" applyBorder="1" applyAlignment="1">
      <alignment horizontal="distributed" vertical="center"/>
    </xf>
    <xf numFmtId="41" fontId="9" fillId="0" borderId="11" xfId="17" applyNumberFormat="1" applyFont="1" applyFill="1" applyBorder="1" applyAlignment="1">
      <alignment horizontal="distributed" vertical="center"/>
    </xf>
    <xf numFmtId="41" fontId="13" fillId="0" borderId="0" xfId="17" applyNumberFormat="1" applyFont="1" applyFill="1" applyBorder="1" applyAlignment="1">
      <alignment horizontal="right" vertical="center"/>
    </xf>
    <xf numFmtId="41" fontId="13" fillId="0" borderId="11" xfId="17" applyNumberFormat="1" applyFont="1" applyFill="1" applyBorder="1" applyAlignment="1">
      <alignment horizontal="right" vertical="center"/>
    </xf>
    <xf numFmtId="0" fontId="1" fillId="0" borderId="5" xfId="21" applyFont="1" applyFill="1" applyBorder="1" applyAlignment="1">
      <alignment vertical="center"/>
      <protection/>
    </xf>
    <xf numFmtId="38" fontId="1" fillId="0" borderId="11" xfId="17" applyFont="1" applyFill="1" applyBorder="1" applyAlignment="1">
      <alignment vertical="center"/>
    </xf>
    <xf numFmtId="38" fontId="10" fillId="0" borderId="5" xfId="17" applyFont="1" applyFill="1" applyBorder="1" applyAlignment="1">
      <alignment horizontal="right" vertical="center"/>
    </xf>
    <xf numFmtId="41" fontId="8" fillId="0" borderId="0" xfId="17" applyNumberFormat="1" applyFont="1" applyFill="1" applyBorder="1" applyAlignment="1">
      <alignment horizontal="right" vertical="center"/>
    </xf>
    <xf numFmtId="41" fontId="8" fillId="0" borderId="11" xfId="17" applyNumberFormat="1" applyFont="1" applyFill="1" applyBorder="1" applyAlignment="1">
      <alignment horizontal="right" vertical="center"/>
    </xf>
    <xf numFmtId="38" fontId="1" fillId="0" borderId="11" xfId="17" applyFont="1" applyFill="1" applyBorder="1" applyAlignment="1">
      <alignment horizontal="distributed" vertical="center"/>
    </xf>
    <xf numFmtId="41" fontId="1" fillId="0" borderId="5" xfId="17" applyNumberFormat="1" applyFont="1" applyFill="1" applyBorder="1" applyAlignment="1">
      <alignment vertical="center"/>
    </xf>
    <xf numFmtId="41" fontId="1" fillId="0" borderId="0" xfId="17" applyNumberFormat="1" applyFont="1" applyFill="1" applyBorder="1" applyAlignment="1">
      <alignment horizontal="right" vertical="center"/>
    </xf>
    <xf numFmtId="41" fontId="1" fillId="0" borderId="11" xfId="17" applyNumberFormat="1" applyFont="1" applyFill="1" applyBorder="1" applyAlignment="1">
      <alignment vertical="center"/>
    </xf>
    <xf numFmtId="38" fontId="1" fillId="0" borderId="0" xfId="17" applyFont="1" applyFill="1" applyBorder="1" applyAlignment="1">
      <alignment vertical="center"/>
    </xf>
    <xf numFmtId="41" fontId="1" fillId="0" borderId="11" xfId="17" applyNumberFormat="1" applyFont="1" applyFill="1" applyBorder="1" applyAlignment="1">
      <alignment horizontal="right" vertical="center"/>
    </xf>
    <xf numFmtId="0" fontId="1" fillId="0" borderId="12" xfId="21" applyFont="1" applyFill="1" applyBorder="1" applyAlignment="1">
      <alignment vertical="center"/>
      <protection/>
    </xf>
    <xf numFmtId="38" fontId="1" fillId="0" borderId="15" xfId="17" applyFont="1" applyFill="1" applyBorder="1" applyAlignment="1">
      <alignment horizontal="distributed" vertical="center"/>
    </xf>
    <xf numFmtId="41" fontId="1" fillId="0" borderId="12" xfId="17" applyNumberFormat="1" applyFont="1" applyFill="1" applyBorder="1" applyAlignment="1">
      <alignment vertical="center"/>
    </xf>
    <xf numFmtId="41" fontId="1" fillId="0" borderId="13" xfId="17" applyNumberFormat="1" applyFont="1" applyFill="1" applyBorder="1" applyAlignment="1">
      <alignment vertical="center"/>
    </xf>
    <xf numFmtId="41" fontId="1" fillId="0" borderId="13" xfId="17" applyNumberFormat="1" applyFont="1" applyFill="1" applyBorder="1" applyAlignment="1">
      <alignment horizontal="right" vertical="center"/>
    </xf>
    <xf numFmtId="41" fontId="1" fillId="0" borderId="15" xfId="17" applyNumberFormat="1" applyFont="1" applyFill="1" applyBorder="1" applyAlignment="1">
      <alignment horizontal="right" vertical="center"/>
    </xf>
    <xf numFmtId="0" fontId="1" fillId="0" borderId="0" xfId="22" applyFont="1" applyFill="1">
      <alignment/>
      <protection/>
    </xf>
    <xf numFmtId="0" fontId="7" fillId="0" borderId="0" xfId="22" applyFont="1" applyFill="1">
      <alignment/>
      <protection/>
    </xf>
    <xf numFmtId="182" fontId="0" fillId="0" borderId="0" xfId="22" applyNumberFormat="1" applyFill="1">
      <alignment/>
      <protection/>
    </xf>
    <xf numFmtId="38" fontId="1" fillId="0" borderId="0" xfId="17" applyFont="1" applyFill="1" applyAlignment="1">
      <alignment/>
    </xf>
    <xf numFmtId="0" fontId="1" fillId="0" borderId="0" xfId="22" applyFont="1" applyFill="1" applyBorder="1">
      <alignment/>
      <protection/>
    </xf>
    <xf numFmtId="38" fontId="14" fillId="0" borderId="0" xfId="17" applyFont="1" applyFill="1" applyAlignment="1">
      <alignment/>
    </xf>
    <xf numFmtId="0" fontId="14" fillId="0" borderId="0" xfId="22" applyFont="1" applyFill="1">
      <alignment/>
      <protection/>
    </xf>
    <xf numFmtId="38" fontId="8" fillId="0" borderId="0" xfId="17" applyFont="1" applyFill="1" applyAlignment="1">
      <alignment horizontal="right"/>
    </xf>
    <xf numFmtId="0" fontId="1" fillId="0" borderId="0" xfId="22" applyFont="1" applyFill="1" applyBorder="1" applyAlignment="1">
      <alignment horizontal="right"/>
      <protection/>
    </xf>
    <xf numFmtId="0" fontId="1" fillId="0" borderId="5" xfId="22" applyFont="1" applyFill="1" applyBorder="1" applyAlignment="1">
      <alignment horizontal="center"/>
      <protection/>
    </xf>
    <xf numFmtId="0" fontId="1" fillId="0" borderId="0" xfId="22" applyFont="1" applyFill="1" applyBorder="1" applyAlignment="1">
      <alignment horizontal="center"/>
      <protection/>
    </xf>
    <xf numFmtId="0" fontId="1" fillId="0" borderId="16" xfId="22" applyFont="1" applyFill="1" applyBorder="1" applyAlignment="1">
      <alignment horizontal="center" vertical="center"/>
      <protection/>
    </xf>
    <xf numFmtId="182" fontId="1" fillId="0" borderId="16" xfId="22" applyNumberFormat="1" applyFont="1" applyFill="1" applyBorder="1" applyAlignment="1">
      <alignment horizontal="center" vertical="center"/>
      <protection/>
    </xf>
    <xf numFmtId="38" fontId="1" fillId="0" borderId="16" xfId="17" applyFont="1" applyFill="1" applyBorder="1" applyAlignment="1">
      <alignment horizontal="center" vertical="center"/>
    </xf>
    <xf numFmtId="0" fontId="8" fillId="0" borderId="0" xfId="22" applyFont="1" applyFill="1">
      <alignment/>
      <protection/>
    </xf>
    <xf numFmtId="38" fontId="10" fillId="0" borderId="6" xfId="17" applyFont="1" applyFill="1" applyBorder="1" applyAlignment="1">
      <alignment horizontal="right" vertical="center"/>
    </xf>
    <xf numFmtId="38" fontId="10" fillId="0" borderId="7" xfId="17" applyFont="1" applyFill="1" applyBorder="1" applyAlignment="1">
      <alignment horizontal="right" vertical="center"/>
    </xf>
    <xf numFmtId="180" fontId="10" fillId="0" borderId="7" xfId="17" applyNumberFormat="1" applyFont="1" applyFill="1" applyBorder="1" applyAlignment="1">
      <alignment horizontal="right" vertical="center"/>
    </xf>
    <xf numFmtId="38" fontId="10" fillId="0" borderId="0" xfId="17" applyFont="1" applyFill="1" applyBorder="1" applyAlignment="1">
      <alignment horizontal="right" vertical="center"/>
    </xf>
    <xf numFmtId="0" fontId="10" fillId="0" borderId="5" xfId="22" applyFont="1" applyFill="1" applyBorder="1" applyAlignment="1">
      <alignment horizontal="distributed"/>
      <protection/>
    </xf>
    <xf numFmtId="0" fontId="10" fillId="0" borderId="0" xfId="22" applyFont="1" applyFill="1" applyBorder="1" applyAlignment="1">
      <alignment horizontal="distributed"/>
      <protection/>
    </xf>
    <xf numFmtId="38" fontId="10" fillId="0" borderId="5" xfId="17" applyFont="1" applyFill="1" applyBorder="1" applyAlignment="1">
      <alignment vertical="center"/>
    </xf>
    <xf numFmtId="38" fontId="10" fillId="0" borderId="0" xfId="17" applyFont="1" applyFill="1" applyBorder="1" applyAlignment="1">
      <alignment vertical="center"/>
    </xf>
    <xf numFmtId="180" fontId="10" fillId="0" borderId="0" xfId="17" applyNumberFormat="1" applyFont="1" applyFill="1" applyBorder="1" applyAlignment="1">
      <alignment vertical="center"/>
    </xf>
    <xf numFmtId="38" fontId="10" fillId="0" borderId="5" xfId="17" applyFont="1" applyFill="1" applyBorder="1" applyAlignment="1">
      <alignment horizontal="distributed" vertical="center"/>
    </xf>
    <xf numFmtId="38" fontId="10" fillId="0" borderId="0" xfId="17" applyFont="1" applyFill="1" applyBorder="1" applyAlignment="1">
      <alignment horizontal="distributed" vertical="center"/>
    </xf>
    <xf numFmtId="180" fontId="10" fillId="0" borderId="5" xfId="17" applyNumberFormat="1" applyFont="1" applyFill="1" applyBorder="1" applyAlignment="1">
      <alignment vertical="center"/>
    </xf>
    <xf numFmtId="182" fontId="10" fillId="0" borderId="0" xfId="17" applyNumberFormat="1" applyFont="1" applyFill="1" applyBorder="1" applyAlignment="1">
      <alignment vertical="center"/>
    </xf>
    <xf numFmtId="38" fontId="10" fillId="0" borderId="5" xfId="17" applyFont="1" applyFill="1" applyBorder="1" applyAlignment="1">
      <alignment horizontal="center" vertical="center"/>
    </xf>
    <xf numFmtId="38" fontId="10" fillId="0" borderId="0" xfId="17" applyFont="1" applyFill="1" applyBorder="1" applyAlignment="1">
      <alignment horizontal="center" vertical="center"/>
    </xf>
    <xf numFmtId="0" fontId="1" fillId="0" borderId="5" xfId="22" applyFont="1" applyFill="1" applyBorder="1">
      <alignment/>
      <protection/>
    </xf>
    <xf numFmtId="0" fontId="1" fillId="0" borderId="11" xfId="22" applyFont="1" applyFill="1" applyBorder="1" applyAlignment="1">
      <alignment vertical="center"/>
      <protection/>
    </xf>
    <xf numFmtId="38" fontId="1" fillId="0" borderId="0" xfId="17" applyFont="1" applyFill="1" applyBorder="1" applyAlignment="1">
      <alignment horizontal="right" vertical="center"/>
    </xf>
    <xf numFmtId="182" fontId="1" fillId="0" borderId="0" xfId="17" applyNumberFormat="1" applyFont="1" applyFill="1" applyBorder="1" applyAlignment="1">
      <alignment/>
    </xf>
    <xf numFmtId="38" fontId="1" fillId="0" borderId="0" xfId="17" applyFont="1" applyFill="1" applyBorder="1" applyAlignment="1">
      <alignment/>
    </xf>
    <xf numFmtId="0" fontId="1" fillId="0" borderId="11" xfId="22" applyFont="1" applyFill="1" applyBorder="1" applyAlignment="1">
      <alignment horizontal="distributed" vertical="center"/>
      <protection/>
    </xf>
    <xf numFmtId="180" fontId="1" fillId="0" borderId="0" xfId="17" applyNumberFormat="1" applyFont="1" applyFill="1" applyBorder="1" applyAlignment="1">
      <alignment/>
    </xf>
    <xf numFmtId="180" fontId="1" fillId="0" borderId="0" xfId="17" applyNumberFormat="1" applyFont="1" applyFill="1" applyBorder="1" applyAlignment="1">
      <alignment horizontal="right" vertical="center"/>
    </xf>
    <xf numFmtId="180" fontId="1" fillId="0" borderId="5" xfId="17" applyNumberFormat="1" applyFont="1" applyFill="1" applyBorder="1" applyAlignment="1">
      <alignment/>
    </xf>
    <xf numFmtId="0" fontId="1" fillId="0" borderId="0" xfId="17" applyNumberFormat="1" applyFont="1" applyFill="1" applyBorder="1" applyAlignment="1">
      <alignment horizontal="right"/>
    </xf>
    <xf numFmtId="41" fontId="1" fillId="0" borderId="0" xfId="17" applyNumberFormat="1" applyFont="1" applyFill="1" applyBorder="1" applyAlignment="1">
      <alignment horizontal="right"/>
    </xf>
    <xf numFmtId="41" fontId="1" fillId="0" borderId="0" xfId="17" applyNumberFormat="1" applyFont="1" applyFill="1" applyBorder="1" applyAlignment="1">
      <alignment/>
    </xf>
    <xf numFmtId="0" fontId="1" fillId="0" borderId="12" xfId="22" applyFont="1" applyFill="1" applyBorder="1">
      <alignment/>
      <protection/>
    </xf>
    <xf numFmtId="0" fontId="1" fillId="0" borderId="15" xfId="22" applyFont="1" applyFill="1" applyBorder="1" applyAlignment="1">
      <alignment horizontal="distributed" vertical="center"/>
      <protection/>
    </xf>
    <xf numFmtId="38" fontId="1" fillId="0" borderId="13" xfId="17" applyFont="1" applyFill="1" applyBorder="1" applyAlignment="1">
      <alignment horizontal="right" vertical="center"/>
    </xf>
    <xf numFmtId="180" fontId="1" fillId="0" borderId="13" xfId="17" applyNumberFormat="1" applyFont="1" applyFill="1" applyBorder="1" applyAlignment="1">
      <alignment/>
    </xf>
    <xf numFmtId="180" fontId="1" fillId="0" borderId="13" xfId="17" applyNumberFormat="1" applyFont="1" applyFill="1" applyBorder="1" applyAlignment="1">
      <alignment horizontal="right" vertical="center"/>
    </xf>
    <xf numFmtId="0" fontId="1" fillId="0" borderId="7" xfId="22" applyFont="1" applyFill="1" applyBorder="1">
      <alignment/>
      <protection/>
    </xf>
    <xf numFmtId="0" fontId="1" fillId="0" borderId="0" xfId="23" applyFont="1">
      <alignment/>
      <protection/>
    </xf>
    <xf numFmtId="38" fontId="1" fillId="0" borderId="0" xfId="17" applyFont="1" applyAlignment="1">
      <alignment horizontal="right" vertical="center"/>
    </xf>
    <xf numFmtId="38" fontId="1" fillId="0" borderId="16" xfId="17" applyFont="1" applyBorder="1" applyAlignment="1">
      <alignment horizontal="distributed" vertical="center"/>
    </xf>
    <xf numFmtId="38" fontId="1" fillId="0" borderId="16" xfId="17" applyFont="1" applyBorder="1" applyAlignment="1">
      <alignment horizontal="distributed" vertical="center"/>
    </xf>
    <xf numFmtId="38" fontId="1" fillId="0" borderId="17" xfId="17" applyFont="1" applyBorder="1" applyAlignment="1">
      <alignment horizontal="distributed" vertical="center"/>
    </xf>
    <xf numFmtId="38" fontId="9" fillId="0" borderId="0" xfId="17" applyFont="1" applyAlignment="1">
      <alignment vertical="center"/>
    </xf>
    <xf numFmtId="38" fontId="10" fillId="0" borderId="5" xfId="17" applyFont="1" applyBorder="1" applyAlignment="1">
      <alignment vertical="center"/>
    </xf>
    <xf numFmtId="183" fontId="10" fillId="0" borderId="0" xfId="17" applyNumberFormat="1" applyFont="1" applyBorder="1" applyAlignment="1">
      <alignment vertical="center"/>
    </xf>
    <xf numFmtId="38" fontId="10" fillId="0" borderId="0" xfId="17" applyFont="1" applyBorder="1" applyAlignment="1">
      <alignment vertical="center"/>
    </xf>
    <xf numFmtId="184" fontId="10" fillId="0" borderId="7" xfId="17" applyNumberFormat="1" applyFont="1" applyBorder="1" applyAlignment="1">
      <alignment vertical="center"/>
    </xf>
    <xf numFmtId="38" fontId="10" fillId="0" borderId="7" xfId="17" applyFont="1" applyBorder="1" applyAlignment="1">
      <alignment vertical="center"/>
    </xf>
    <xf numFmtId="183" fontId="10" fillId="0" borderId="7" xfId="17" applyNumberFormat="1" applyFont="1" applyBorder="1" applyAlignment="1">
      <alignment vertical="center"/>
    </xf>
    <xf numFmtId="184" fontId="10" fillId="0" borderId="9" xfId="17" applyNumberFormat="1" applyFont="1" applyBorder="1" applyAlignment="1">
      <alignment vertical="center"/>
    </xf>
    <xf numFmtId="38" fontId="9" fillId="0" borderId="18" xfId="17" applyFont="1" applyBorder="1" applyAlignment="1">
      <alignment horizontal="distributed" vertical="center"/>
    </xf>
    <xf numFmtId="184" fontId="10" fillId="0" borderId="0" xfId="17" applyNumberFormat="1" applyFont="1" applyBorder="1" applyAlignment="1">
      <alignment vertical="center"/>
    </xf>
    <xf numFmtId="184" fontId="10" fillId="0" borderId="11" xfId="17" applyNumberFormat="1" applyFont="1" applyBorder="1" applyAlignment="1">
      <alignment vertical="center"/>
    </xf>
    <xf numFmtId="38" fontId="1" fillId="0" borderId="18" xfId="17" applyFont="1" applyBorder="1" applyAlignment="1">
      <alignment horizontal="distributed" vertical="center"/>
    </xf>
    <xf numFmtId="183" fontId="1" fillId="0" borderId="0" xfId="17" applyNumberFormat="1" applyFont="1" applyBorder="1" applyAlignment="1">
      <alignment vertical="center"/>
    </xf>
    <xf numFmtId="184" fontId="1" fillId="0" borderId="0" xfId="17" applyNumberFormat="1" applyFont="1" applyBorder="1" applyAlignment="1">
      <alignment vertical="center"/>
    </xf>
    <xf numFmtId="184" fontId="1" fillId="0" borderId="11" xfId="17" applyNumberFormat="1" applyFont="1" applyBorder="1" applyAlignment="1">
      <alignment vertical="center"/>
    </xf>
    <xf numFmtId="183" fontId="1" fillId="0" borderId="13" xfId="17" applyNumberFormat="1" applyFont="1" applyBorder="1" applyAlignment="1">
      <alignment vertical="center"/>
    </xf>
    <xf numFmtId="184" fontId="1" fillId="0" borderId="13" xfId="17" applyNumberFormat="1" applyFont="1" applyBorder="1" applyAlignment="1">
      <alignment vertical="center"/>
    </xf>
    <xf numFmtId="184" fontId="1" fillId="0" borderId="15" xfId="17" applyNumberFormat="1" applyFont="1" applyBorder="1" applyAlignment="1">
      <alignment vertical="center"/>
    </xf>
    <xf numFmtId="0" fontId="7" fillId="0" borderId="0" xfId="24" applyFont="1">
      <alignment/>
      <protection/>
    </xf>
    <xf numFmtId="0" fontId="1" fillId="0" borderId="0" xfId="24" applyFont="1">
      <alignment/>
      <protection/>
    </xf>
    <xf numFmtId="0" fontId="8" fillId="0" borderId="0" xfId="24" applyNumberFormat="1" applyFont="1" applyAlignment="1">
      <alignment horizontal="right"/>
      <protection/>
    </xf>
    <xf numFmtId="0" fontId="1" fillId="0" borderId="19" xfId="24" applyFont="1" applyBorder="1" applyAlignment="1">
      <alignment horizontal="distributed"/>
      <protection/>
    </xf>
    <xf numFmtId="0" fontId="1" fillId="0" borderId="20" xfId="24" applyFont="1" applyBorder="1" applyAlignment="1">
      <alignment horizontal="center"/>
      <protection/>
    </xf>
    <xf numFmtId="0" fontId="1" fillId="0" borderId="12" xfId="24" applyFont="1" applyBorder="1" applyAlignment="1">
      <alignment horizontal="distributed" vertical="center"/>
      <protection/>
    </xf>
    <xf numFmtId="0" fontId="1" fillId="0" borderId="17" xfId="24" applyFont="1" applyBorder="1" applyAlignment="1">
      <alignment horizontal="center" vertical="center"/>
      <protection/>
    </xf>
    <xf numFmtId="0" fontId="1" fillId="0" borderId="17" xfId="24" applyFont="1" applyBorder="1" applyAlignment="1">
      <alignment horizontal="distributed" vertical="center" wrapText="1"/>
      <protection/>
    </xf>
    <xf numFmtId="0" fontId="1" fillId="0" borderId="21" xfId="24" applyFont="1" applyBorder="1" applyAlignment="1">
      <alignment horizontal="distributed" vertical="center" wrapText="1"/>
      <protection/>
    </xf>
    <xf numFmtId="0" fontId="1" fillId="0" borderId="22" xfId="24" applyFont="1" applyBorder="1" applyAlignment="1">
      <alignment horizontal="center" vertical="center" wrapText="1"/>
      <protection/>
    </xf>
    <xf numFmtId="0" fontId="1" fillId="0" borderId="16" xfId="24" applyFont="1" applyFill="1" applyBorder="1" applyAlignment="1">
      <alignment horizontal="center" vertical="center" wrapText="1"/>
      <protection/>
    </xf>
    <xf numFmtId="0" fontId="1" fillId="0" borderId="16" xfId="24" applyFont="1" applyBorder="1" applyAlignment="1">
      <alignment horizontal="center" vertical="center" wrapText="1"/>
      <protection/>
    </xf>
    <xf numFmtId="0" fontId="1" fillId="0" borderId="15" xfId="24" applyFont="1" applyBorder="1" applyAlignment="1">
      <alignment horizontal="center" vertical="center" wrapText="1"/>
      <protection/>
    </xf>
    <xf numFmtId="0" fontId="1" fillId="0" borderId="5" xfId="24" applyFont="1" applyBorder="1" applyAlignment="1">
      <alignment horizontal="distributed" vertical="center"/>
      <protection/>
    </xf>
    <xf numFmtId="0" fontId="1" fillId="0" borderId="6" xfId="24" applyFont="1" applyBorder="1" applyAlignment="1">
      <alignment horizontal="center" vertical="top"/>
      <protection/>
    </xf>
    <xf numFmtId="0" fontId="1" fillId="0" borderId="7" xfId="24" applyFont="1" applyBorder="1" applyAlignment="1">
      <alignment horizontal="center" vertical="center"/>
      <protection/>
    </xf>
    <xf numFmtId="0" fontId="1" fillId="0" borderId="7" xfId="24" applyFont="1" applyBorder="1" applyAlignment="1">
      <alignment horizontal="center" vertical="center" wrapText="1"/>
      <protection/>
    </xf>
    <xf numFmtId="0" fontId="1" fillId="0" borderId="7" xfId="24" applyFont="1" applyFill="1" applyBorder="1" applyAlignment="1">
      <alignment horizontal="center" vertical="center" wrapText="1"/>
      <protection/>
    </xf>
    <xf numFmtId="0" fontId="1" fillId="0" borderId="9" xfId="24" applyFont="1" applyBorder="1" applyAlignment="1">
      <alignment horizontal="center" vertical="center" wrapText="1"/>
      <protection/>
    </xf>
    <xf numFmtId="41" fontId="1" fillId="0" borderId="5" xfId="24" applyNumberFormat="1" applyFont="1" applyBorder="1" applyAlignment="1">
      <alignment horizontal="center" vertical="top"/>
      <protection/>
    </xf>
    <xf numFmtId="41" fontId="1" fillId="0" borderId="0" xfId="24" applyNumberFormat="1" applyFont="1" applyBorder="1" applyAlignment="1">
      <alignment horizontal="center" vertical="center"/>
      <protection/>
    </xf>
    <xf numFmtId="41" fontId="1" fillId="0" borderId="0" xfId="24" applyNumberFormat="1" applyFont="1" applyBorder="1" applyAlignment="1">
      <alignment horizontal="center" vertical="center" wrapText="1"/>
      <protection/>
    </xf>
    <xf numFmtId="41" fontId="1" fillId="0" borderId="0" xfId="24" applyNumberFormat="1" applyFont="1" applyFill="1" applyBorder="1" applyAlignment="1">
      <alignment horizontal="center" vertical="center" wrapText="1"/>
      <protection/>
    </xf>
    <xf numFmtId="41" fontId="1" fillId="0" borderId="11" xfId="24" applyNumberFormat="1" applyFont="1" applyBorder="1" applyAlignment="1">
      <alignment horizontal="center" vertical="center" wrapText="1"/>
      <protection/>
    </xf>
    <xf numFmtId="0" fontId="1" fillId="0" borderId="5" xfId="24" applyFont="1" applyBorder="1" applyAlignment="1" quotePrefix="1">
      <alignment horizontal="left" vertical="center" indent="2"/>
      <protection/>
    </xf>
    <xf numFmtId="0" fontId="1" fillId="0" borderId="5" xfId="24" applyFont="1" applyBorder="1" applyAlignment="1">
      <alignment horizontal="left" vertical="center"/>
      <protection/>
    </xf>
    <xf numFmtId="41" fontId="17" fillId="0" borderId="0" xfId="24" applyNumberFormat="1" applyFont="1" applyBorder="1" applyAlignment="1">
      <alignment horizontal="center" vertical="center"/>
      <protection/>
    </xf>
    <xf numFmtId="41" fontId="4" fillId="0" borderId="0" xfId="24" applyNumberFormat="1" applyFont="1" applyBorder="1" applyAlignment="1">
      <alignment horizontal="center" vertical="center" wrapText="1"/>
      <protection/>
    </xf>
    <xf numFmtId="41" fontId="17" fillId="0" borderId="0" xfId="24" applyNumberFormat="1" applyFont="1" applyBorder="1" applyAlignment="1">
      <alignment horizontal="center" vertical="center" wrapText="1"/>
      <protection/>
    </xf>
    <xf numFmtId="41" fontId="4" fillId="0" borderId="0" xfId="24" applyNumberFormat="1" applyFont="1" applyFill="1" applyBorder="1" applyAlignment="1">
      <alignment horizontal="center" vertical="center" wrapText="1"/>
      <protection/>
    </xf>
    <xf numFmtId="41" fontId="1" fillId="0" borderId="11" xfId="24" applyNumberFormat="1" applyFont="1" applyBorder="1" applyAlignment="1">
      <alignment horizontal="center" vertical="top"/>
      <protection/>
    </xf>
    <xf numFmtId="0" fontId="10" fillId="0" borderId="5" xfId="24" applyFont="1" applyBorder="1" applyAlignment="1" quotePrefix="1">
      <alignment horizontal="left" vertical="center" indent="2"/>
      <protection/>
    </xf>
    <xf numFmtId="41" fontId="10" fillId="0" borderId="5" xfId="24" applyNumberFormat="1" applyFont="1" applyBorder="1" applyAlignment="1">
      <alignment vertical="center"/>
      <protection/>
    </xf>
    <xf numFmtId="41" fontId="10" fillId="0" borderId="0" xfId="24" applyNumberFormat="1" applyFont="1" applyBorder="1" applyAlignment="1">
      <alignment vertical="center"/>
      <protection/>
    </xf>
    <xf numFmtId="41" fontId="10" fillId="0" borderId="11" xfId="24" applyNumberFormat="1" applyFont="1" applyBorder="1" applyAlignment="1">
      <alignment vertical="center"/>
      <protection/>
    </xf>
    <xf numFmtId="0" fontId="10" fillId="0" borderId="0" xfId="24" applyFont="1" applyAlignment="1">
      <alignment vertical="center"/>
      <protection/>
    </xf>
    <xf numFmtId="0" fontId="10" fillId="0" borderId="5" xfId="24" applyFont="1" applyBorder="1" applyAlignment="1" quotePrefix="1">
      <alignment horizontal="left" vertical="center"/>
      <protection/>
    </xf>
    <xf numFmtId="0" fontId="10" fillId="0" borderId="5" xfId="24" applyFont="1" applyBorder="1" applyAlignment="1">
      <alignment horizontal="distributed" vertical="center"/>
      <protection/>
    </xf>
    <xf numFmtId="41" fontId="10" fillId="0" borderId="5" xfId="24" applyNumberFormat="1" applyFont="1" applyFill="1" applyBorder="1" applyAlignment="1">
      <alignment vertical="center"/>
      <protection/>
    </xf>
    <xf numFmtId="41" fontId="10" fillId="0" borderId="0" xfId="17" applyNumberFormat="1" applyFont="1" applyBorder="1" applyAlignment="1">
      <alignment/>
    </xf>
    <xf numFmtId="41" fontId="10" fillId="0" borderId="0" xfId="17" applyNumberFormat="1" applyFont="1" applyFill="1" applyBorder="1" applyAlignment="1">
      <alignment/>
    </xf>
    <xf numFmtId="41" fontId="10" fillId="0" borderId="11" xfId="17" applyNumberFormat="1" applyFont="1" applyBorder="1" applyAlignment="1">
      <alignment/>
    </xf>
    <xf numFmtId="0" fontId="8" fillId="0" borderId="0" xfId="24" applyFont="1" applyAlignment="1">
      <alignment vertical="center"/>
      <protection/>
    </xf>
    <xf numFmtId="41" fontId="10" fillId="0" borderId="5" xfId="17" applyNumberFormat="1" applyFont="1" applyBorder="1" applyAlignment="1">
      <alignment/>
    </xf>
    <xf numFmtId="41" fontId="1" fillId="0" borderId="5" xfId="24" applyNumberFormat="1" applyFont="1" applyBorder="1">
      <alignment/>
      <protection/>
    </xf>
    <xf numFmtId="41" fontId="1" fillId="0" borderId="0" xfId="24" applyNumberFormat="1" applyFont="1" applyBorder="1">
      <alignment/>
      <protection/>
    </xf>
    <xf numFmtId="41" fontId="1" fillId="0" borderId="0" xfId="24" applyNumberFormat="1" applyFont="1" applyFill="1" applyBorder="1">
      <alignment/>
      <protection/>
    </xf>
    <xf numFmtId="41" fontId="1" fillId="0" borderId="11" xfId="24" applyNumberFormat="1" applyFont="1" applyBorder="1">
      <alignment/>
      <protection/>
    </xf>
    <xf numFmtId="41" fontId="1" fillId="0" borderId="0" xfId="24" applyNumberFormat="1" applyFont="1" applyBorder="1" applyAlignment="1">
      <alignment vertical="center"/>
      <protection/>
    </xf>
    <xf numFmtId="176" fontId="1" fillId="0" borderId="0" xfId="24" applyNumberFormat="1" applyFont="1" applyBorder="1">
      <alignment/>
      <protection/>
    </xf>
    <xf numFmtId="41" fontId="1" fillId="0" borderId="12" xfId="24" applyNumberFormat="1" applyFont="1" applyBorder="1">
      <alignment/>
      <protection/>
    </xf>
    <xf numFmtId="41" fontId="1" fillId="0" borderId="13" xfId="24" applyNumberFormat="1" applyFont="1" applyBorder="1" applyAlignment="1">
      <alignment vertical="center"/>
      <protection/>
    </xf>
    <xf numFmtId="41" fontId="1" fillId="0" borderId="13" xfId="24" applyNumberFormat="1" applyFont="1" applyBorder="1">
      <alignment/>
      <protection/>
    </xf>
    <xf numFmtId="41" fontId="1" fillId="0" borderId="13" xfId="24" applyNumberFormat="1" applyFont="1" applyFill="1" applyBorder="1">
      <alignment/>
      <protection/>
    </xf>
    <xf numFmtId="41" fontId="1" fillId="0" borderId="15" xfId="24" applyNumberFormat="1" applyFont="1" applyBorder="1">
      <alignment/>
      <protection/>
    </xf>
    <xf numFmtId="0" fontId="8" fillId="0" borderId="0" xfId="24" applyFont="1" applyBorder="1">
      <alignment/>
      <protection/>
    </xf>
    <xf numFmtId="0" fontId="1" fillId="0" borderId="0" xfId="24" applyFont="1" applyBorder="1">
      <alignment/>
      <protection/>
    </xf>
    <xf numFmtId="0" fontId="1" fillId="0" borderId="0" xfId="25" applyFont="1">
      <alignment/>
      <protection/>
    </xf>
    <xf numFmtId="0" fontId="7" fillId="0" borderId="0" xfId="25" applyFont="1">
      <alignment/>
      <protection/>
    </xf>
    <xf numFmtId="0" fontId="1" fillId="0" borderId="0" xfId="25" applyFont="1" applyAlignment="1">
      <alignment horizontal="right"/>
      <protection/>
    </xf>
    <xf numFmtId="0" fontId="1" fillId="0" borderId="0" xfId="25" applyFont="1" applyFill="1">
      <alignment/>
      <protection/>
    </xf>
    <xf numFmtId="0" fontId="8" fillId="0" borderId="0" xfId="25" applyFont="1" applyAlignment="1">
      <alignment horizontal="right"/>
      <protection/>
    </xf>
    <xf numFmtId="0" fontId="1" fillId="0" borderId="16" xfId="25" applyFont="1" applyBorder="1" applyAlignment="1">
      <alignment horizontal="center" vertical="center"/>
      <protection/>
    </xf>
    <xf numFmtId="0" fontId="1" fillId="0" borderId="18" xfId="25" applyFont="1" applyBorder="1" applyAlignment="1">
      <alignment horizontal="distributed" vertical="center"/>
      <protection/>
    </xf>
    <xf numFmtId="0" fontId="14" fillId="0" borderId="17" xfId="25" applyFont="1" applyBorder="1" applyAlignment="1">
      <alignment horizontal="center" vertical="center"/>
      <protection/>
    </xf>
    <xf numFmtId="0" fontId="1" fillId="0" borderId="17" xfId="25" applyFont="1" applyBorder="1" applyAlignment="1">
      <alignment horizontal="center" vertical="center"/>
      <protection/>
    </xf>
    <xf numFmtId="0" fontId="1" fillId="0" borderId="23" xfId="25" applyFont="1" applyBorder="1" applyAlignment="1">
      <alignment horizontal="left" vertical="center"/>
      <protection/>
    </xf>
    <xf numFmtId="41" fontId="1" fillId="0" borderId="6" xfId="25" applyNumberFormat="1" applyFont="1" applyBorder="1" applyAlignment="1">
      <alignment vertical="center"/>
      <protection/>
    </xf>
    <xf numFmtId="41" fontId="1" fillId="0" borderId="7" xfId="25" applyNumberFormat="1" applyFont="1" applyFill="1" applyBorder="1" applyAlignment="1">
      <alignment vertical="center"/>
      <protection/>
    </xf>
    <xf numFmtId="41" fontId="1" fillId="0" borderId="7" xfId="25" applyNumberFormat="1" applyFont="1" applyBorder="1" applyAlignment="1">
      <alignment vertical="center"/>
      <protection/>
    </xf>
    <xf numFmtId="41" fontId="1" fillId="0" borderId="7" xfId="25" applyNumberFormat="1" applyFont="1" applyBorder="1" applyAlignment="1">
      <alignment horizontal="right" vertical="center"/>
      <protection/>
    </xf>
    <xf numFmtId="41" fontId="1" fillId="0" borderId="9" xfId="25" applyNumberFormat="1" applyFont="1" applyBorder="1" applyAlignment="1">
      <alignment vertical="center"/>
      <protection/>
    </xf>
    <xf numFmtId="41" fontId="1" fillId="0" borderId="0" xfId="25" applyNumberFormat="1" applyFont="1" applyAlignment="1">
      <alignment/>
      <protection/>
    </xf>
    <xf numFmtId="0" fontId="1" fillId="0" borderId="18" xfId="25" applyFont="1" applyBorder="1" applyAlignment="1" quotePrefix="1">
      <alignment horizontal="left" indent="2"/>
      <protection/>
    </xf>
    <xf numFmtId="41" fontId="1" fillId="0" borderId="5" xfId="25" applyNumberFormat="1" applyFont="1" applyBorder="1" applyAlignment="1">
      <alignment vertical="center"/>
      <protection/>
    </xf>
    <xf numFmtId="41" fontId="1" fillId="0" borderId="0" xfId="25" applyNumberFormat="1" applyFont="1" applyFill="1" applyBorder="1" applyAlignment="1">
      <alignment vertical="center"/>
      <protection/>
    </xf>
    <xf numFmtId="41" fontId="1" fillId="0" borderId="0" xfId="25" applyNumberFormat="1" applyFont="1" applyBorder="1" applyAlignment="1">
      <alignment vertical="center"/>
      <protection/>
    </xf>
    <xf numFmtId="41" fontId="1" fillId="0" borderId="0" xfId="25" applyNumberFormat="1" applyFont="1" applyBorder="1" applyAlignment="1">
      <alignment horizontal="right" vertical="center"/>
      <protection/>
    </xf>
    <xf numFmtId="41" fontId="1" fillId="0" borderId="11" xfId="25" applyNumberFormat="1" applyFont="1" applyBorder="1" applyAlignment="1">
      <alignment vertical="center"/>
      <protection/>
    </xf>
    <xf numFmtId="0" fontId="1" fillId="0" borderId="5" xfId="25" applyFont="1" applyBorder="1" applyAlignment="1" quotePrefix="1">
      <alignment horizontal="left" indent="2"/>
      <protection/>
    </xf>
    <xf numFmtId="0" fontId="1" fillId="0" borderId="5" xfId="25" applyFont="1" applyBorder="1" applyAlignment="1" quotePrefix="1">
      <alignment horizontal="left" vertical="center" indent="2"/>
      <protection/>
    </xf>
    <xf numFmtId="0" fontId="1" fillId="0" borderId="0" xfId="25" applyFont="1" applyAlignment="1">
      <alignment vertical="center"/>
      <protection/>
    </xf>
    <xf numFmtId="180" fontId="1" fillId="0" borderId="5" xfId="25" applyNumberFormat="1" applyFont="1" applyBorder="1" applyAlignment="1">
      <alignment horizontal="right" vertical="center"/>
      <protection/>
    </xf>
    <xf numFmtId="180" fontId="1" fillId="0" borderId="0" xfId="25" applyNumberFormat="1" applyFont="1" applyFill="1" applyBorder="1" applyAlignment="1">
      <alignment vertical="center"/>
      <protection/>
    </xf>
    <xf numFmtId="180" fontId="1" fillId="0" borderId="0" xfId="25" applyNumberFormat="1" applyFont="1" applyBorder="1" applyAlignment="1">
      <alignment vertical="center"/>
      <protection/>
    </xf>
    <xf numFmtId="180" fontId="1" fillId="0" borderId="11" xfId="25" applyNumberFormat="1" applyFont="1" applyBorder="1" applyAlignment="1">
      <alignment vertical="center"/>
      <protection/>
    </xf>
    <xf numFmtId="0" fontId="10" fillId="0" borderId="0" xfId="25" applyFont="1" applyAlignment="1">
      <alignment vertical="center"/>
      <protection/>
    </xf>
    <xf numFmtId="0" fontId="9" fillId="0" borderId="18" xfId="25" applyFont="1" applyBorder="1" applyAlignment="1" quotePrefix="1">
      <alignment horizontal="left" vertical="center" indent="2"/>
      <protection/>
    </xf>
    <xf numFmtId="41" fontId="10" fillId="0" borderId="5" xfId="25" applyNumberFormat="1" applyFont="1" applyFill="1" applyBorder="1" applyAlignment="1">
      <alignment vertical="center"/>
      <protection/>
    </xf>
    <xf numFmtId="41" fontId="10" fillId="0" borderId="0" xfId="25" applyNumberFormat="1" applyFont="1" applyFill="1" applyBorder="1" applyAlignment="1">
      <alignment vertical="center"/>
      <protection/>
    </xf>
    <xf numFmtId="41" fontId="10" fillId="0" borderId="0" xfId="25" applyNumberFormat="1" applyFont="1" applyFill="1" applyBorder="1" applyAlignment="1">
      <alignment horizontal="right" vertical="center"/>
      <protection/>
    </xf>
    <xf numFmtId="41" fontId="10" fillId="0" borderId="11" xfId="25" applyNumberFormat="1" applyFont="1" applyFill="1" applyBorder="1" applyAlignment="1">
      <alignment vertical="center"/>
      <protection/>
    </xf>
    <xf numFmtId="41" fontId="10" fillId="0" borderId="0" xfId="25" applyNumberFormat="1" applyFont="1" applyAlignment="1">
      <alignment vertical="center"/>
      <protection/>
    </xf>
    <xf numFmtId="0" fontId="1" fillId="0" borderId="18" xfId="25" applyFont="1" applyBorder="1">
      <alignment/>
      <protection/>
    </xf>
    <xf numFmtId="41" fontId="9" fillId="0" borderId="5" xfId="25" applyNumberFormat="1" applyFont="1" applyBorder="1">
      <alignment/>
      <protection/>
    </xf>
    <xf numFmtId="41" fontId="9" fillId="0" borderId="0" xfId="25" applyNumberFormat="1" applyFont="1" applyBorder="1">
      <alignment/>
      <protection/>
    </xf>
    <xf numFmtId="41" fontId="9" fillId="0" borderId="11" xfId="25" applyNumberFormat="1" applyFont="1" applyBorder="1">
      <alignment/>
      <protection/>
    </xf>
    <xf numFmtId="41" fontId="1" fillId="0" borderId="0" xfId="25" applyNumberFormat="1" applyFont="1">
      <alignment/>
      <protection/>
    </xf>
    <xf numFmtId="0" fontId="10" fillId="0" borderId="0" xfId="25" applyFont="1">
      <alignment/>
      <protection/>
    </xf>
    <xf numFmtId="0" fontId="10" fillId="0" borderId="18" xfId="25" applyFont="1" applyFill="1" applyBorder="1" applyAlignment="1">
      <alignment horizontal="distributed"/>
      <protection/>
    </xf>
    <xf numFmtId="41" fontId="10" fillId="0" borderId="0" xfId="25" applyNumberFormat="1" applyFont="1">
      <alignment/>
      <protection/>
    </xf>
    <xf numFmtId="0" fontId="10" fillId="0" borderId="18" xfId="25" applyFont="1" applyBorder="1" applyAlignment="1">
      <alignment horizontal="distributed"/>
      <protection/>
    </xf>
    <xf numFmtId="0" fontId="8" fillId="0" borderId="0" xfId="25" applyFont="1" applyAlignment="1">
      <alignment vertical="center"/>
      <protection/>
    </xf>
    <xf numFmtId="0" fontId="10" fillId="0" borderId="18" xfId="25" applyFont="1" applyBorder="1" applyAlignment="1">
      <alignment horizontal="distributed" vertical="center"/>
      <protection/>
    </xf>
    <xf numFmtId="41" fontId="8" fillId="0" borderId="0" xfId="25" applyNumberFormat="1" applyFont="1" applyAlignment="1">
      <alignment vertical="center"/>
      <protection/>
    </xf>
    <xf numFmtId="41" fontId="1" fillId="0" borderId="5" xfId="25" applyNumberFormat="1" applyFont="1" applyBorder="1" applyAlignment="1">
      <alignment horizontal="right"/>
      <protection/>
    </xf>
    <xf numFmtId="41" fontId="1" fillId="0" borderId="0" xfId="25" applyNumberFormat="1" applyFont="1" applyBorder="1">
      <alignment/>
      <protection/>
    </xf>
    <xf numFmtId="41" fontId="1" fillId="0" borderId="0" xfId="25" applyNumberFormat="1" applyFont="1" applyFill="1" applyBorder="1">
      <alignment/>
      <protection/>
    </xf>
    <xf numFmtId="41" fontId="1" fillId="0" borderId="11" xfId="25" applyNumberFormat="1" applyFont="1" applyBorder="1">
      <alignment/>
      <protection/>
    </xf>
    <xf numFmtId="41" fontId="1" fillId="0" borderId="5" xfId="25" applyNumberFormat="1" applyFont="1" applyBorder="1">
      <alignment/>
      <protection/>
    </xf>
    <xf numFmtId="41" fontId="1" fillId="0" borderId="0" xfId="17" applyNumberFormat="1" applyFont="1" applyBorder="1" applyAlignment="1">
      <alignment/>
    </xf>
    <xf numFmtId="41" fontId="1" fillId="0" borderId="0" xfId="17" applyNumberFormat="1" applyFont="1" applyBorder="1" applyAlignment="1">
      <alignment horizontal="right"/>
    </xf>
    <xf numFmtId="41" fontId="1" fillId="0" borderId="11" xfId="17" applyNumberFormat="1" applyFont="1" applyBorder="1" applyAlignment="1">
      <alignment/>
    </xf>
    <xf numFmtId="41" fontId="1" fillId="0" borderId="0" xfId="17" applyNumberFormat="1" applyFont="1" applyBorder="1" applyAlignment="1">
      <alignment vertical="center"/>
    </xf>
    <xf numFmtId="0" fontId="1" fillId="0" borderId="17" xfId="25" applyFont="1" applyBorder="1" applyAlignment="1">
      <alignment horizontal="distributed" vertical="center"/>
      <protection/>
    </xf>
    <xf numFmtId="41" fontId="1" fillId="0" borderId="12" xfId="25" applyNumberFormat="1" applyFont="1" applyBorder="1">
      <alignment/>
      <protection/>
    </xf>
    <xf numFmtId="41" fontId="1" fillId="0" borderId="13" xfId="25" applyNumberFormat="1" applyFont="1" applyFill="1" applyBorder="1" applyAlignment="1">
      <alignment vertical="center"/>
      <protection/>
    </xf>
    <xf numFmtId="41" fontId="1" fillId="0" borderId="13" xfId="17" applyNumberFormat="1" applyFont="1" applyBorder="1" applyAlignment="1">
      <alignment/>
    </xf>
    <xf numFmtId="41" fontId="1" fillId="0" borderId="13" xfId="17" applyNumberFormat="1" applyFont="1" applyFill="1" applyBorder="1" applyAlignment="1">
      <alignment horizontal="right"/>
    </xf>
    <xf numFmtId="41" fontId="1" fillId="0" borderId="13" xfId="17" applyNumberFormat="1" applyFont="1" applyBorder="1" applyAlignment="1">
      <alignment horizontal="right"/>
    </xf>
    <xf numFmtId="41" fontId="1" fillId="0" borderId="15" xfId="17" applyNumberFormat="1" applyFont="1" applyBorder="1" applyAlignment="1">
      <alignment/>
    </xf>
    <xf numFmtId="0" fontId="1" fillId="0" borderId="0" xfId="26" applyFont="1" applyAlignment="1">
      <alignment vertical="center"/>
      <protection/>
    </xf>
    <xf numFmtId="0" fontId="1" fillId="0" borderId="0" xfId="26" applyFont="1" applyFill="1" applyAlignment="1">
      <alignment vertical="center"/>
      <protection/>
    </xf>
    <xf numFmtId="3" fontId="7" fillId="0" borderId="0" xfId="26" applyNumberFormat="1" applyFont="1" applyAlignment="1">
      <alignment vertical="center"/>
      <protection/>
    </xf>
    <xf numFmtId="3" fontId="1" fillId="0" borderId="0" xfId="26" applyNumberFormat="1" applyFont="1" applyAlignment="1">
      <alignment vertical="center"/>
      <protection/>
    </xf>
    <xf numFmtId="0" fontId="1" fillId="0" borderId="0" xfId="26" applyFont="1" applyBorder="1" applyAlignment="1">
      <alignment vertical="center"/>
      <protection/>
    </xf>
    <xf numFmtId="0" fontId="1" fillId="0" borderId="0" xfId="26" applyFont="1" applyFill="1" applyBorder="1" applyAlignment="1">
      <alignment vertical="center"/>
      <protection/>
    </xf>
    <xf numFmtId="0" fontId="8" fillId="0" borderId="0" xfId="26" applyFont="1" applyFill="1" applyBorder="1" applyAlignment="1">
      <alignment horizontal="right" vertical="center"/>
      <protection/>
    </xf>
    <xf numFmtId="0" fontId="1" fillId="0" borderId="2" xfId="26" applyFont="1" applyBorder="1" applyAlignment="1">
      <alignment horizontal="centerContinuous" vertical="center"/>
      <protection/>
    </xf>
    <xf numFmtId="0" fontId="1" fillId="0" borderId="2" xfId="26" applyFont="1" applyBorder="1" applyAlignment="1" quotePrefix="1">
      <alignment horizontal="centerContinuous" vertical="center"/>
      <protection/>
    </xf>
    <xf numFmtId="0" fontId="1" fillId="0" borderId="2" xfId="26" applyFont="1" applyFill="1" applyBorder="1" applyAlignment="1">
      <alignment horizontal="centerContinuous" vertical="center"/>
      <protection/>
    </xf>
    <xf numFmtId="0" fontId="1" fillId="0" borderId="2" xfId="26" applyFont="1" applyFill="1" applyBorder="1" applyAlignment="1" quotePrefix="1">
      <alignment horizontal="centerContinuous" vertical="center"/>
      <protection/>
    </xf>
    <xf numFmtId="0" fontId="1" fillId="0" borderId="0" xfId="26" applyFont="1" applyBorder="1" applyAlignment="1" quotePrefix="1">
      <alignment vertical="center"/>
      <protection/>
    </xf>
    <xf numFmtId="0" fontId="1" fillId="0" borderId="17" xfId="26" applyFont="1" applyBorder="1" applyAlignment="1">
      <alignment horizontal="distributed" vertical="center"/>
      <protection/>
    </xf>
    <xf numFmtId="0" fontId="1" fillId="0" borderId="17" xfId="26" applyFont="1" applyBorder="1" applyAlignment="1">
      <alignment horizontal="center" vertical="center" wrapText="1"/>
      <protection/>
    </xf>
    <xf numFmtId="0" fontId="1" fillId="0" borderId="17" xfId="26" applyFont="1" applyBorder="1" applyAlignment="1">
      <alignment horizontal="center" vertical="center"/>
      <protection/>
    </xf>
    <xf numFmtId="0" fontId="1" fillId="0" borderId="17" xfId="26" applyFont="1" applyFill="1" applyBorder="1" applyAlignment="1">
      <alignment horizontal="distributed" vertical="center"/>
      <protection/>
    </xf>
    <xf numFmtId="0" fontId="1" fillId="0" borderId="16" xfId="26" applyFont="1" applyBorder="1" applyAlignment="1">
      <alignment horizontal="center" vertical="center"/>
      <protection/>
    </xf>
    <xf numFmtId="0" fontId="1" fillId="0" borderId="0" xfId="26" applyFont="1" applyBorder="1" applyAlignment="1">
      <alignment horizontal="center" vertical="center"/>
      <protection/>
    </xf>
    <xf numFmtId="0" fontId="1" fillId="0" borderId="0" xfId="26" applyFont="1" applyBorder="1" applyAlignment="1">
      <alignment vertical="center" wrapText="1"/>
      <protection/>
    </xf>
    <xf numFmtId="0" fontId="1" fillId="0" borderId="5" xfId="26" applyFont="1" applyBorder="1" applyAlignment="1">
      <alignment horizontal="distributed" vertical="center"/>
      <protection/>
    </xf>
    <xf numFmtId="0" fontId="1" fillId="0" borderId="6" xfId="26" applyFont="1" applyBorder="1" applyAlignment="1">
      <alignment horizontal="distributed" vertical="center"/>
      <protection/>
    </xf>
    <xf numFmtId="0" fontId="1" fillId="0" borderId="0" xfId="26" applyFont="1" applyBorder="1" applyAlignment="1">
      <alignment horizontal="center" vertical="center" wrapText="1"/>
      <protection/>
    </xf>
    <xf numFmtId="0" fontId="1" fillId="0" borderId="0" xfId="26" applyFont="1" applyFill="1" applyBorder="1" applyAlignment="1">
      <alignment horizontal="distributed" vertical="center"/>
      <protection/>
    </xf>
    <xf numFmtId="0" fontId="1" fillId="0" borderId="0" xfId="26" applyFont="1" applyFill="1" applyBorder="1" applyAlignment="1">
      <alignment horizontal="center" vertical="center" wrapText="1"/>
      <protection/>
    </xf>
    <xf numFmtId="0" fontId="1" fillId="0" borderId="11" xfId="26" applyFont="1" applyBorder="1" applyAlignment="1">
      <alignment horizontal="center" vertical="center"/>
      <protection/>
    </xf>
    <xf numFmtId="41" fontId="1" fillId="0" borderId="5" xfId="17" applyNumberFormat="1" applyFont="1" applyBorder="1" applyAlignment="1">
      <alignment vertical="center"/>
    </xf>
    <xf numFmtId="41" fontId="1" fillId="0" borderId="11" xfId="17" applyNumberFormat="1" applyFont="1" applyBorder="1" applyAlignment="1">
      <alignment vertical="center"/>
    </xf>
    <xf numFmtId="0" fontId="1" fillId="0" borderId="5" xfId="26" applyFont="1" applyBorder="1" applyAlignment="1" quotePrefix="1">
      <alignment horizontal="left" vertical="center" indent="2"/>
      <protection/>
    </xf>
    <xf numFmtId="0" fontId="1" fillId="0" borderId="18" xfId="26" applyFont="1" applyBorder="1" applyAlignment="1" quotePrefix="1">
      <alignment horizontal="left" vertical="center" indent="2"/>
      <protection/>
    </xf>
    <xf numFmtId="0" fontId="10" fillId="0" borderId="18" xfId="26" applyFont="1" applyBorder="1" applyAlignment="1" quotePrefix="1">
      <alignment horizontal="left" vertical="center" indent="2"/>
      <protection/>
    </xf>
    <xf numFmtId="41" fontId="10" fillId="0" borderId="5" xfId="17" applyNumberFormat="1" applyFont="1" applyBorder="1" applyAlignment="1">
      <alignment vertical="center"/>
    </xf>
    <xf numFmtId="41" fontId="10" fillId="0" borderId="0" xfId="17" applyNumberFormat="1" applyFont="1" applyBorder="1" applyAlignment="1">
      <alignment vertical="center"/>
    </xf>
    <xf numFmtId="41" fontId="10" fillId="0" borderId="11" xfId="17" applyNumberFormat="1" applyFont="1" applyBorder="1" applyAlignment="1">
      <alignment vertical="center"/>
    </xf>
    <xf numFmtId="0" fontId="10" fillId="0" borderId="0" xfId="26" applyFont="1" applyBorder="1" applyAlignment="1">
      <alignment horizontal="center" vertical="center"/>
      <protection/>
    </xf>
    <xf numFmtId="0" fontId="10" fillId="0" borderId="0" xfId="26" applyFont="1" applyBorder="1" applyAlignment="1">
      <alignment vertical="center"/>
      <protection/>
    </xf>
    <xf numFmtId="0" fontId="10" fillId="0" borderId="0" xfId="26" applyFont="1" applyBorder="1" applyAlignment="1">
      <alignment vertical="center" wrapText="1"/>
      <protection/>
    </xf>
    <xf numFmtId="0" fontId="10" fillId="0" borderId="0" xfId="26" applyFont="1" applyAlignment="1">
      <alignment vertical="center"/>
      <protection/>
    </xf>
    <xf numFmtId="0" fontId="10" fillId="0" borderId="18" xfId="26" applyFont="1" applyBorder="1" applyAlignment="1">
      <alignment horizontal="distributed" vertical="center"/>
      <protection/>
    </xf>
    <xf numFmtId="41" fontId="10" fillId="0" borderId="5" xfId="17" applyNumberFormat="1" applyFont="1" applyFill="1" applyBorder="1" applyAlignment="1">
      <alignment vertical="center"/>
    </xf>
    <xf numFmtId="41" fontId="10" fillId="0" borderId="0" xfId="17" applyNumberFormat="1" applyFont="1" applyFill="1" applyBorder="1" applyAlignment="1">
      <alignment vertical="center"/>
    </xf>
    <xf numFmtId="41" fontId="10" fillId="0" borderId="11" xfId="17" applyNumberFormat="1" applyFont="1" applyFill="1" applyBorder="1" applyAlignment="1">
      <alignment vertical="center"/>
    </xf>
    <xf numFmtId="3" fontId="10" fillId="0" borderId="0" xfId="26" applyNumberFormat="1" applyFont="1" applyBorder="1" applyAlignment="1">
      <alignment vertical="center"/>
      <protection/>
    </xf>
    <xf numFmtId="180" fontId="10" fillId="0" borderId="0" xfId="26" applyNumberFormat="1" applyFont="1" applyBorder="1" applyAlignment="1">
      <alignment vertical="center"/>
      <protection/>
    </xf>
    <xf numFmtId="177" fontId="10" fillId="0" borderId="0" xfId="17" applyNumberFormat="1" applyFont="1" applyFill="1" applyBorder="1" applyAlignment="1">
      <alignment vertical="center"/>
    </xf>
    <xf numFmtId="0" fontId="1" fillId="0" borderId="18" xfId="26" applyFont="1" applyBorder="1" applyAlignment="1">
      <alignment horizontal="distributed" vertical="center"/>
      <protection/>
    </xf>
    <xf numFmtId="41" fontId="1" fillId="0" borderId="0" xfId="17" applyNumberFormat="1" applyFont="1" applyBorder="1" applyAlignment="1" applyProtection="1">
      <alignment horizontal="right" vertical="center"/>
      <protection locked="0"/>
    </xf>
    <xf numFmtId="41" fontId="1" fillId="0" borderId="0" xfId="17" applyNumberFormat="1" applyFont="1" applyFill="1" applyBorder="1" applyAlignment="1" applyProtection="1">
      <alignment horizontal="right" vertical="center"/>
      <protection locked="0"/>
    </xf>
    <xf numFmtId="41" fontId="1" fillId="0" borderId="11" xfId="17" applyNumberFormat="1" applyFont="1" applyFill="1" applyBorder="1" applyAlignment="1" applyProtection="1">
      <alignment horizontal="right" vertical="center"/>
      <protection locked="0"/>
    </xf>
    <xf numFmtId="3" fontId="1" fillId="0" borderId="0" xfId="26" applyNumberFormat="1" applyFont="1" applyBorder="1" applyAlignment="1">
      <alignment vertical="center"/>
      <protection/>
    </xf>
    <xf numFmtId="180" fontId="1" fillId="0" borderId="0" xfId="26" applyNumberFormat="1" applyFont="1" applyBorder="1" applyAlignment="1">
      <alignment vertical="center"/>
      <protection/>
    </xf>
    <xf numFmtId="177" fontId="1" fillId="0" borderId="11" xfId="17" applyNumberFormat="1" applyFont="1" applyFill="1" applyBorder="1" applyAlignment="1" applyProtection="1">
      <alignment horizontal="right" vertical="center"/>
      <protection locked="0"/>
    </xf>
    <xf numFmtId="177" fontId="1" fillId="0" borderId="0" xfId="17" applyNumberFormat="1" applyFont="1" applyFill="1" applyBorder="1" applyAlignment="1" applyProtection="1">
      <alignment horizontal="right" vertical="center"/>
      <protection locked="0"/>
    </xf>
    <xf numFmtId="185" fontId="1" fillId="0" borderId="0" xfId="17" applyNumberFormat="1" applyFont="1" applyFill="1" applyBorder="1" applyAlignment="1" applyProtection="1">
      <alignment horizontal="right" vertical="center"/>
      <protection locked="0"/>
    </xf>
    <xf numFmtId="185" fontId="1" fillId="0" borderId="11" xfId="17" applyNumberFormat="1" applyFont="1" applyFill="1" applyBorder="1" applyAlignment="1" applyProtection="1">
      <alignment horizontal="right" vertical="center"/>
      <protection locked="0"/>
    </xf>
    <xf numFmtId="41" fontId="1" fillId="0" borderId="13" xfId="17" applyNumberFormat="1" applyFont="1" applyBorder="1" applyAlignment="1" applyProtection="1">
      <alignment horizontal="right" vertical="center"/>
      <protection locked="0"/>
    </xf>
    <xf numFmtId="41" fontId="1" fillId="0" borderId="13" xfId="17" applyNumberFormat="1" applyFont="1" applyFill="1" applyBorder="1" applyAlignment="1" applyProtection="1">
      <alignment horizontal="right" vertical="center"/>
      <protection locked="0"/>
    </xf>
    <xf numFmtId="41" fontId="1" fillId="0" borderId="15" xfId="17" applyNumberFormat="1" applyFont="1" applyFill="1" applyBorder="1" applyAlignment="1" applyProtection="1">
      <alignment horizontal="right" vertical="center"/>
      <protection locked="0"/>
    </xf>
    <xf numFmtId="0" fontId="8" fillId="0" borderId="0" xfId="26" applyFont="1" applyAlignment="1">
      <alignment vertical="center"/>
      <protection/>
    </xf>
    <xf numFmtId="0" fontId="8" fillId="0" borderId="0" xfId="26" applyFont="1" applyBorder="1" applyAlignment="1">
      <alignment vertical="center"/>
      <protection/>
    </xf>
    <xf numFmtId="0" fontId="1" fillId="0" borderId="0" xfId="27" applyFont="1">
      <alignment/>
      <protection/>
    </xf>
    <xf numFmtId="0" fontId="7" fillId="0" borderId="0" xfId="27" applyFont="1">
      <alignment/>
      <protection/>
    </xf>
    <xf numFmtId="0" fontId="8" fillId="0" borderId="0" xfId="27" applyFont="1" applyAlignment="1">
      <alignment horizontal="right"/>
      <protection/>
    </xf>
    <xf numFmtId="0" fontId="1" fillId="0" borderId="18" xfId="27" applyFont="1" applyBorder="1" applyAlignment="1">
      <alignment horizontal="distributed" vertical="center"/>
      <protection/>
    </xf>
    <xf numFmtId="0" fontId="1" fillId="0" borderId="17" xfId="27" applyFont="1" applyBorder="1" applyAlignment="1">
      <alignment horizontal="distributed" vertical="center"/>
      <protection/>
    </xf>
    <xf numFmtId="0" fontId="10" fillId="0" borderId="0" xfId="27" applyFont="1">
      <alignment/>
      <protection/>
    </xf>
    <xf numFmtId="0" fontId="10" fillId="0" borderId="18" xfId="27" applyFont="1" applyBorder="1" applyAlignment="1">
      <alignment horizontal="distributed"/>
      <protection/>
    </xf>
    <xf numFmtId="41" fontId="10" fillId="0" borderId="6" xfId="27" applyNumberFormat="1" applyFont="1" applyBorder="1" applyAlignment="1">
      <alignment horizontal="right"/>
      <protection/>
    </xf>
    <xf numFmtId="41" fontId="10" fillId="0" borderId="7" xfId="27" applyNumberFormat="1" applyFont="1" applyBorder="1" applyAlignment="1">
      <alignment horizontal="right"/>
      <protection/>
    </xf>
    <xf numFmtId="41" fontId="10" fillId="0" borderId="9" xfId="27" applyNumberFormat="1" applyFont="1" applyBorder="1" applyAlignment="1">
      <alignment horizontal="right"/>
      <protection/>
    </xf>
    <xf numFmtId="41" fontId="10" fillId="0" borderId="5" xfId="27" applyNumberFormat="1" applyFont="1" applyBorder="1" applyAlignment="1">
      <alignment horizontal="right"/>
      <protection/>
    </xf>
    <xf numFmtId="41" fontId="10" fillId="0" borderId="0" xfId="27" applyNumberFormat="1" applyFont="1" applyBorder="1" applyAlignment="1">
      <alignment horizontal="right"/>
      <protection/>
    </xf>
    <xf numFmtId="41" fontId="10" fillId="0" borderId="11" xfId="27" applyNumberFormat="1" applyFont="1" applyBorder="1" applyAlignment="1">
      <alignment horizontal="right"/>
      <protection/>
    </xf>
    <xf numFmtId="0" fontId="10" fillId="0" borderId="5" xfId="27" applyFont="1" applyBorder="1" applyAlignment="1">
      <alignment horizontal="distributed"/>
      <protection/>
    </xf>
    <xf numFmtId="0" fontId="10" fillId="0" borderId="0" xfId="27" applyFont="1" applyBorder="1" applyAlignment="1">
      <alignment horizontal="distributed"/>
      <protection/>
    </xf>
    <xf numFmtId="0" fontId="10" fillId="0" borderId="11" xfId="27" applyFont="1" applyBorder="1" applyAlignment="1">
      <alignment horizontal="distributed"/>
      <protection/>
    </xf>
    <xf numFmtId="0" fontId="1" fillId="0" borderId="18" xfId="27" applyFont="1" applyBorder="1">
      <alignment/>
      <protection/>
    </xf>
    <xf numFmtId="0" fontId="1" fillId="0" borderId="5" xfId="27" applyFont="1" applyBorder="1">
      <alignment/>
      <protection/>
    </xf>
    <xf numFmtId="0" fontId="1" fillId="0" borderId="0" xfId="27" applyFont="1" applyBorder="1">
      <alignment/>
      <protection/>
    </xf>
    <xf numFmtId="41" fontId="1" fillId="0" borderId="0" xfId="27" applyNumberFormat="1" applyFont="1" applyBorder="1" applyAlignment="1">
      <alignment horizontal="right"/>
      <protection/>
    </xf>
    <xf numFmtId="41" fontId="1" fillId="0" borderId="11" xfId="27" applyNumberFormat="1" applyFont="1" applyBorder="1" applyAlignment="1">
      <alignment horizontal="right"/>
      <protection/>
    </xf>
    <xf numFmtId="41" fontId="1" fillId="0" borderId="5"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11" xfId="17" applyNumberFormat="1" applyFont="1" applyBorder="1" applyAlignment="1">
      <alignment horizontal="right" vertical="center"/>
    </xf>
    <xf numFmtId="41" fontId="1" fillId="0" borderId="5" xfId="17" applyNumberFormat="1" applyFont="1" applyBorder="1" applyAlignment="1">
      <alignment horizontal="distributed" vertical="center"/>
    </xf>
    <xf numFmtId="41" fontId="1" fillId="0" borderId="12" xfId="17" applyNumberFormat="1" applyFont="1" applyBorder="1" applyAlignment="1">
      <alignment horizontal="right" vertical="center"/>
    </xf>
    <xf numFmtId="41" fontId="1" fillId="0" borderId="13" xfId="17" applyNumberFormat="1" applyFont="1" applyBorder="1" applyAlignment="1">
      <alignment horizontal="right" vertical="center"/>
    </xf>
    <xf numFmtId="41" fontId="1" fillId="0" borderId="15" xfId="17" applyNumberFormat="1" applyFont="1" applyBorder="1" applyAlignment="1">
      <alignment horizontal="right" vertical="center"/>
    </xf>
    <xf numFmtId="38" fontId="7" fillId="0" borderId="0" xfId="17" applyFont="1" applyBorder="1" applyAlignment="1">
      <alignment vertical="center"/>
    </xf>
    <xf numFmtId="38" fontId="1" fillId="0" borderId="24" xfId="17" applyFont="1" applyBorder="1" applyAlignment="1">
      <alignment vertical="center"/>
    </xf>
    <xf numFmtId="38" fontId="1" fillId="0" borderId="24" xfId="17" applyFont="1" applyFill="1" applyBorder="1" applyAlignment="1">
      <alignment vertical="center"/>
    </xf>
    <xf numFmtId="38" fontId="1" fillId="0" borderId="24" xfId="17" applyFont="1" applyBorder="1" applyAlignment="1">
      <alignment horizontal="right" vertical="center"/>
    </xf>
    <xf numFmtId="38" fontId="1" fillId="0" borderId="23" xfId="17" applyFont="1" applyBorder="1" applyAlignment="1">
      <alignment horizontal="distributed" vertical="center"/>
    </xf>
    <xf numFmtId="38" fontId="1" fillId="0" borderId="6" xfId="17" applyFont="1" applyBorder="1" applyAlignment="1">
      <alignment horizontal="distributed" vertical="center"/>
    </xf>
    <xf numFmtId="38" fontId="1" fillId="0" borderId="23" xfId="17" applyFont="1" applyBorder="1" applyAlignment="1">
      <alignment vertical="center"/>
    </xf>
    <xf numFmtId="38" fontId="1" fillId="0" borderId="6" xfId="17" applyFont="1" applyBorder="1" applyAlignment="1">
      <alignment vertical="center"/>
    </xf>
    <xf numFmtId="38" fontId="1" fillId="0" borderId="9" xfId="17" applyFont="1" applyBorder="1" applyAlignment="1">
      <alignment vertical="center"/>
    </xf>
    <xf numFmtId="38" fontId="10" fillId="0" borderId="18" xfId="17" applyFont="1" applyBorder="1" applyAlignment="1">
      <alignment horizontal="distributed" vertical="center"/>
    </xf>
    <xf numFmtId="41" fontId="10" fillId="0" borderId="5" xfId="17" applyNumberFormat="1" applyFont="1" applyBorder="1" applyAlignment="1">
      <alignment horizontal="right" vertical="center"/>
    </xf>
    <xf numFmtId="41" fontId="10" fillId="0" borderId="0" xfId="17" applyNumberFormat="1" applyFont="1" applyBorder="1" applyAlignment="1">
      <alignment horizontal="right" vertical="center"/>
    </xf>
    <xf numFmtId="41" fontId="10" fillId="0" borderId="11" xfId="17" applyNumberFormat="1" applyFont="1" applyBorder="1" applyAlignment="1">
      <alignment horizontal="right" vertical="center"/>
    </xf>
    <xf numFmtId="38" fontId="8" fillId="0" borderId="0" xfId="17" applyFont="1" applyBorder="1" applyAlignment="1">
      <alignment vertical="center"/>
    </xf>
    <xf numFmtId="41" fontId="1" fillId="0" borderId="15" xfId="17" applyNumberFormat="1" applyFont="1" applyBorder="1" applyAlignment="1">
      <alignment vertical="center"/>
    </xf>
    <xf numFmtId="38" fontId="1" fillId="0" borderId="0" xfId="17" applyFont="1" applyAlignment="1">
      <alignment/>
    </xf>
    <xf numFmtId="38" fontId="7" fillId="0" borderId="0" xfId="17" applyFont="1" applyAlignment="1">
      <alignment/>
    </xf>
    <xf numFmtId="38" fontId="1" fillId="0" borderId="24" xfId="17" applyFont="1" applyBorder="1" applyAlignment="1">
      <alignment/>
    </xf>
    <xf numFmtId="38" fontId="1" fillId="0" borderId="20" xfId="17" applyFont="1" applyBorder="1" applyAlignment="1">
      <alignment horizontal="distributed"/>
    </xf>
    <xf numFmtId="38" fontId="1" fillId="0" borderId="18" xfId="17" applyFont="1" applyBorder="1" applyAlignment="1">
      <alignment horizontal="distributed" vertical="top"/>
    </xf>
    <xf numFmtId="38" fontId="1" fillId="0" borderId="23" xfId="17" applyFont="1" applyBorder="1" applyAlignment="1">
      <alignment horizontal="distributed" vertical="center"/>
    </xf>
    <xf numFmtId="38" fontId="1" fillId="0" borderId="18" xfId="17" applyFont="1" applyBorder="1" applyAlignment="1">
      <alignment horizontal="left" vertical="center"/>
    </xf>
    <xf numFmtId="38" fontId="1" fillId="0" borderId="23" xfId="17" applyFont="1" applyBorder="1" applyAlignment="1">
      <alignment horizontal="left" vertical="center"/>
    </xf>
    <xf numFmtId="38" fontId="1" fillId="0" borderId="6" xfId="17" applyFont="1" applyBorder="1" applyAlignment="1">
      <alignment horizontal="left" vertical="center"/>
    </xf>
    <xf numFmtId="38" fontId="1" fillId="0" borderId="18" xfId="17" applyFont="1" applyBorder="1" applyAlignment="1">
      <alignment horizontal="center" vertical="center"/>
    </xf>
    <xf numFmtId="38" fontId="1" fillId="0" borderId="17" xfId="17" applyFont="1" applyBorder="1" applyAlignment="1">
      <alignment horizontal="distributed" vertical="top"/>
    </xf>
    <xf numFmtId="38" fontId="1" fillId="0" borderId="17" xfId="17" applyFont="1" applyBorder="1" applyAlignment="1">
      <alignment horizontal="right" vertical="center"/>
    </xf>
    <xf numFmtId="38" fontId="1" fillId="0" borderId="6" xfId="17" applyFont="1" applyBorder="1" applyAlignment="1">
      <alignment horizontal="right" vertical="center"/>
    </xf>
    <xf numFmtId="38" fontId="1" fillId="0" borderId="7" xfId="17" applyFont="1" applyBorder="1" applyAlignment="1">
      <alignment horizontal="right" vertical="center"/>
    </xf>
    <xf numFmtId="38" fontId="1" fillId="0" borderId="11" xfId="17" applyFont="1" applyBorder="1" applyAlignment="1">
      <alignment/>
    </xf>
    <xf numFmtId="38" fontId="1" fillId="0" borderId="18" xfId="17" applyFont="1" applyBorder="1" applyAlignment="1" quotePrefix="1">
      <alignment horizontal="center" vertical="center"/>
    </xf>
    <xf numFmtId="38" fontId="1" fillId="0" borderId="5" xfId="17" applyFont="1" applyBorder="1" applyAlignment="1">
      <alignment horizontal="right" vertical="center"/>
    </xf>
    <xf numFmtId="38" fontId="10" fillId="0" borderId="11" xfId="17" applyFont="1" applyBorder="1" applyAlignment="1">
      <alignment/>
    </xf>
    <xf numFmtId="38" fontId="10" fillId="0" borderId="18" xfId="17" applyFont="1" applyBorder="1" applyAlignment="1" quotePrefix="1">
      <alignment horizontal="center" vertical="center"/>
    </xf>
    <xf numFmtId="38" fontId="10" fillId="0" borderId="0" xfId="17" applyFont="1" applyAlignment="1">
      <alignment/>
    </xf>
    <xf numFmtId="38" fontId="1" fillId="0" borderId="0" xfId="17" applyFont="1" applyBorder="1" applyAlignment="1">
      <alignment/>
    </xf>
    <xf numFmtId="38" fontId="9" fillId="0" borderId="18" xfId="17" applyFont="1" applyBorder="1" applyAlignment="1">
      <alignment horizontal="right" vertical="center"/>
    </xf>
    <xf numFmtId="38" fontId="9" fillId="0" borderId="5" xfId="17" applyFont="1" applyBorder="1" applyAlignment="1">
      <alignment horizontal="right" vertical="center"/>
    </xf>
    <xf numFmtId="38" fontId="9" fillId="0" borderId="0" xfId="17" applyFont="1" applyBorder="1" applyAlignment="1">
      <alignment horizontal="right" vertical="center"/>
    </xf>
    <xf numFmtId="38" fontId="1" fillId="0" borderId="18" xfId="17" applyFont="1" applyBorder="1" applyAlignment="1">
      <alignment horizontal="right" vertical="center"/>
    </xf>
    <xf numFmtId="38" fontId="1" fillId="0" borderId="11" xfId="17" applyFont="1" applyBorder="1" applyAlignment="1">
      <alignment horizontal="right" vertical="center"/>
    </xf>
    <xf numFmtId="38" fontId="1" fillId="0" borderId="11" xfId="17" applyFont="1" applyBorder="1" applyAlignment="1">
      <alignment horizontal="right"/>
    </xf>
    <xf numFmtId="38" fontId="1" fillId="0" borderId="12" xfId="17" applyFont="1" applyBorder="1" applyAlignment="1">
      <alignment horizontal="right" vertical="center"/>
    </xf>
    <xf numFmtId="38" fontId="1" fillId="0" borderId="15" xfId="17" applyFont="1" applyBorder="1" applyAlignment="1">
      <alignment/>
    </xf>
    <xf numFmtId="0" fontId="1" fillId="0" borderId="0" xfId="29" applyFont="1" applyFill="1" applyAlignment="1">
      <alignment vertical="center"/>
      <protection/>
    </xf>
    <xf numFmtId="0" fontId="7" fillId="0" borderId="0" xfId="29" applyFont="1" applyFill="1" applyAlignment="1">
      <alignment vertical="center"/>
      <protection/>
    </xf>
    <xf numFmtId="0" fontId="1" fillId="0" borderId="0" xfId="29" applyFont="1" applyFill="1" applyAlignment="1">
      <alignment horizontal="right" vertical="center"/>
      <protection/>
    </xf>
    <xf numFmtId="0" fontId="1" fillId="0" borderId="2" xfId="29" applyFont="1" applyFill="1" applyBorder="1" applyAlignment="1">
      <alignment horizontal="distributed" vertical="center"/>
      <protection/>
    </xf>
    <xf numFmtId="0" fontId="1" fillId="0" borderId="1" xfId="29" applyFont="1" applyFill="1" applyBorder="1" applyAlignment="1">
      <alignment horizontal="distributed" vertical="center"/>
      <protection/>
    </xf>
    <xf numFmtId="0" fontId="1" fillId="0" borderId="2" xfId="29" applyFont="1" applyFill="1" applyBorder="1" applyAlignment="1">
      <alignment horizontal="center" vertical="center"/>
      <protection/>
    </xf>
    <xf numFmtId="0" fontId="10" fillId="0" borderId="0" xfId="29" applyFont="1" applyFill="1" applyAlignment="1">
      <alignment vertical="center"/>
      <protection/>
    </xf>
    <xf numFmtId="189" fontId="10" fillId="0" borderId="6" xfId="29" applyNumberFormat="1" applyFont="1" applyFill="1" applyBorder="1" applyAlignment="1">
      <alignment vertical="center"/>
      <protection/>
    </xf>
    <xf numFmtId="189" fontId="10" fillId="0" borderId="0" xfId="29" applyNumberFormat="1" applyFont="1" applyFill="1" applyBorder="1" applyAlignment="1">
      <alignment vertical="center"/>
      <protection/>
    </xf>
    <xf numFmtId="189" fontId="10" fillId="0" borderId="7" xfId="29" applyNumberFormat="1" applyFont="1" applyFill="1" applyBorder="1" applyAlignment="1">
      <alignment vertical="center"/>
      <protection/>
    </xf>
    <xf numFmtId="189" fontId="10" fillId="0" borderId="9" xfId="29" applyNumberFormat="1" applyFont="1" applyFill="1" applyBorder="1" applyAlignment="1">
      <alignment vertical="center"/>
      <protection/>
    </xf>
    <xf numFmtId="0" fontId="1" fillId="0" borderId="5" xfId="29" applyFont="1" applyFill="1" applyBorder="1" applyAlignment="1">
      <alignment vertical="center"/>
      <protection/>
    </xf>
    <xf numFmtId="0" fontId="1" fillId="0" borderId="11" xfId="29" applyFont="1" applyFill="1" applyBorder="1" applyAlignment="1">
      <alignment horizontal="center" vertical="center"/>
      <protection/>
    </xf>
    <xf numFmtId="189" fontId="1" fillId="0" borderId="5" xfId="29" applyNumberFormat="1" applyFont="1" applyFill="1" applyBorder="1" applyAlignment="1">
      <alignment vertical="center"/>
      <protection/>
    </xf>
    <xf numFmtId="189" fontId="1" fillId="0" borderId="0" xfId="29" applyNumberFormat="1" applyFont="1" applyFill="1" applyBorder="1" applyAlignment="1">
      <alignment vertical="center"/>
      <protection/>
    </xf>
    <xf numFmtId="189" fontId="1" fillId="0" borderId="11" xfId="29" applyNumberFormat="1" applyFont="1" applyFill="1" applyBorder="1" applyAlignment="1">
      <alignment vertical="center"/>
      <protection/>
    </xf>
    <xf numFmtId="0" fontId="1" fillId="0" borderId="0" xfId="29" applyFont="1" applyFill="1" applyBorder="1" applyAlignment="1">
      <alignment horizontal="distributed" vertical="center"/>
      <protection/>
    </xf>
    <xf numFmtId="187" fontId="1" fillId="0" borderId="5" xfId="29" applyNumberFormat="1" applyFont="1" applyFill="1" applyBorder="1" applyAlignment="1">
      <alignment vertical="center"/>
      <protection/>
    </xf>
    <xf numFmtId="187" fontId="1" fillId="0" borderId="0" xfId="29" applyNumberFormat="1" applyFont="1" applyFill="1" applyBorder="1" applyAlignment="1">
      <alignment horizontal="distributed" vertical="center"/>
      <protection/>
    </xf>
    <xf numFmtId="189" fontId="1" fillId="0" borderId="5" xfId="29" applyNumberFormat="1" applyFont="1" applyFill="1" applyBorder="1" applyAlignment="1">
      <alignment horizontal="right" vertical="center"/>
      <protection/>
    </xf>
    <xf numFmtId="189" fontId="1" fillId="0" borderId="0" xfId="29" applyNumberFormat="1" applyFont="1" applyFill="1" applyBorder="1" applyAlignment="1">
      <alignment horizontal="right" vertical="center"/>
      <protection/>
    </xf>
    <xf numFmtId="187" fontId="1" fillId="0" borderId="0" xfId="29" applyNumberFormat="1" applyFont="1" applyFill="1" applyBorder="1" applyAlignment="1">
      <alignment horizontal="center" vertical="center"/>
      <protection/>
    </xf>
    <xf numFmtId="0" fontId="1" fillId="0" borderId="12" xfId="29" applyFont="1" applyFill="1" applyBorder="1" applyAlignment="1">
      <alignment vertical="center"/>
      <protection/>
    </xf>
    <xf numFmtId="0" fontId="1" fillId="0" borderId="13" xfId="29" applyFont="1" applyFill="1" applyBorder="1" applyAlignment="1">
      <alignment horizontal="distributed" vertical="center"/>
      <protection/>
    </xf>
    <xf numFmtId="189" fontId="1" fillId="0" borderId="12" xfId="29" applyNumberFormat="1" applyFont="1" applyFill="1" applyBorder="1" applyAlignment="1">
      <alignment vertical="center"/>
      <protection/>
    </xf>
    <xf numFmtId="189" fontId="1" fillId="0" borderId="13" xfId="29" applyNumberFormat="1" applyFont="1" applyFill="1" applyBorder="1" applyAlignment="1">
      <alignment vertical="center"/>
      <protection/>
    </xf>
    <xf numFmtId="189" fontId="1" fillId="0" borderId="15" xfId="29" applyNumberFormat="1" applyFont="1" applyFill="1" applyBorder="1" applyAlignment="1">
      <alignment vertical="center"/>
      <protection/>
    </xf>
    <xf numFmtId="0" fontId="1" fillId="0" borderId="0" xfId="29" applyFont="1" applyFill="1" applyAlignment="1">
      <alignment horizontal="distributed" vertical="center"/>
      <protection/>
    </xf>
    <xf numFmtId="0" fontId="1" fillId="0" borderId="0" xfId="30" applyFont="1" applyAlignment="1">
      <alignment vertical="center"/>
      <protection/>
    </xf>
    <xf numFmtId="0" fontId="7" fillId="0" borderId="0" xfId="30" applyFont="1" applyAlignment="1">
      <alignment vertical="center"/>
      <protection/>
    </xf>
    <xf numFmtId="41" fontId="1" fillId="0" borderId="0" xfId="30" applyNumberFormat="1" applyFont="1" applyAlignment="1">
      <alignment vertical="center"/>
      <protection/>
    </xf>
    <xf numFmtId="0" fontId="1" fillId="0" borderId="0" xfId="30" applyFont="1" applyAlignment="1">
      <alignment horizontal="right" vertical="center"/>
      <protection/>
    </xf>
    <xf numFmtId="0" fontId="1" fillId="0" borderId="0" xfId="30" applyFont="1" applyBorder="1" applyAlignment="1">
      <alignment vertical="center"/>
      <protection/>
    </xf>
    <xf numFmtId="0" fontId="1" fillId="0" borderId="2" xfId="30" applyFont="1" applyBorder="1" applyAlignment="1">
      <alignment horizontal="center" vertical="center"/>
      <protection/>
    </xf>
    <xf numFmtId="0" fontId="1" fillId="0" borderId="6" xfId="30" applyFont="1" applyBorder="1" applyAlignment="1">
      <alignment horizontal="center" vertical="center"/>
      <protection/>
    </xf>
    <xf numFmtId="0" fontId="1" fillId="0" borderId="9" xfId="30" applyFont="1" applyBorder="1" applyAlignment="1">
      <alignment vertical="center"/>
      <protection/>
    </xf>
    <xf numFmtId="41" fontId="1" fillId="0" borderId="6" xfId="30" applyNumberFormat="1" applyFont="1" applyBorder="1" applyAlignment="1">
      <alignment vertical="center"/>
      <protection/>
    </xf>
    <xf numFmtId="41" fontId="1" fillId="0" borderId="7" xfId="30" applyNumberFormat="1" applyFont="1" applyBorder="1" applyAlignment="1">
      <alignment vertical="center"/>
      <protection/>
    </xf>
    <xf numFmtId="41" fontId="1" fillId="0" borderId="9" xfId="30" applyNumberFormat="1" applyFont="1" applyBorder="1" applyAlignment="1">
      <alignment vertical="center"/>
      <protection/>
    </xf>
    <xf numFmtId="41" fontId="1" fillId="0" borderId="5" xfId="30" applyNumberFormat="1" applyFont="1" applyBorder="1" applyAlignment="1">
      <alignment vertical="center"/>
      <protection/>
    </xf>
    <xf numFmtId="41" fontId="1" fillId="0" borderId="0" xfId="30" applyNumberFormat="1" applyFont="1" applyBorder="1" applyAlignment="1">
      <alignment vertical="center"/>
      <protection/>
    </xf>
    <xf numFmtId="41" fontId="1" fillId="0" borderId="11" xfId="30" applyNumberFormat="1" applyFont="1" applyBorder="1" applyAlignment="1">
      <alignment vertical="center"/>
      <protection/>
    </xf>
    <xf numFmtId="0" fontId="1" fillId="0" borderId="5" xfId="30" applyFont="1" applyBorder="1" applyAlignment="1" quotePrefix="1">
      <alignment horizontal="left" vertical="center" indent="9"/>
      <protection/>
    </xf>
    <xf numFmtId="0" fontId="14" fillId="0" borderId="11" xfId="30" applyFont="1" applyBorder="1" applyAlignment="1">
      <alignment horizontal="left" vertical="center" indent="9"/>
      <protection/>
    </xf>
    <xf numFmtId="0" fontId="10" fillId="0" borderId="0" xfId="30" applyFont="1" applyFill="1" applyBorder="1" applyAlignment="1">
      <alignment vertical="center"/>
      <protection/>
    </xf>
    <xf numFmtId="41" fontId="10" fillId="0" borderId="5" xfId="30" applyNumberFormat="1" applyFont="1" applyFill="1" applyBorder="1" applyAlignment="1">
      <alignment vertical="center"/>
      <protection/>
    </xf>
    <xf numFmtId="41" fontId="10" fillId="0" borderId="0" xfId="30" applyNumberFormat="1" applyFont="1" applyFill="1" applyBorder="1" applyAlignment="1">
      <alignment vertical="center"/>
      <protection/>
    </xf>
    <xf numFmtId="41" fontId="10" fillId="0" borderId="11" xfId="30" applyNumberFormat="1" applyFont="1" applyFill="1" applyBorder="1" applyAlignment="1">
      <alignment vertical="center"/>
      <protection/>
    </xf>
    <xf numFmtId="0" fontId="10" fillId="0" borderId="0" xfId="30" applyFont="1" applyFill="1" applyAlignment="1">
      <alignment vertical="center"/>
      <protection/>
    </xf>
    <xf numFmtId="0" fontId="10" fillId="0" borderId="5" xfId="30" applyFont="1" applyFill="1" applyBorder="1" applyAlignment="1">
      <alignment horizontal="center" vertical="center"/>
      <protection/>
    </xf>
    <xf numFmtId="0" fontId="10" fillId="0" borderId="11" xfId="30" applyFont="1" applyFill="1" applyBorder="1" applyAlignment="1">
      <alignment horizontal="distributed" vertical="center"/>
      <protection/>
    </xf>
    <xf numFmtId="0" fontId="10" fillId="0" borderId="0" xfId="30" applyFont="1" applyBorder="1" applyAlignment="1">
      <alignment vertical="center"/>
      <protection/>
    </xf>
    <xf numFmtId="0" fontId="10" fillId="0" borderId="5" xfId="30" applyFont="1" applyBorder="1" applyAlignment="1">
      <alignment horizontal="center" vertical="center"/>
      <protection/>
    </xf>
    <xf numFmtId="0" fontId="10" fillId="0" borderId="11" xfId="30" applyFont="1" applyBorder="1" applyAlignment="1">
      <alignment horizontal="distributed" vertical="center"/>
      <protection/>
    </xf>
    <xf numFmtId="41" fontId="10" fillId="0" borderId="5" xfId="30" applyNumberFormat="1" applyFont="1" applyBorder="1" applyAlignment="1">
      <alignment vertical="center"/>
      <protection/>
    </xf>
    <xf numFmtId="41" fontId="10" fillId="0" borderId="0" xfId="30" applyNumberFormat="1" applyFont="1" applyBorder="1" applyAlignment="1">
      <alignment vertical="center"/>
      <protection/>
    </xf>
    <xf numFmtId="41" fontId="10" fillId="0" borderId="0" xfId="30" applyNumberFormat="1" applyFont="1" applyAlignment="1">
      <alignment vertical="center"/>
      <protection/>
    </xf>
    <xf numFmtId="41" fontId="10" fillId="0" borderId="11" xfId="30" applyNumberFormat="1" applyFont="1" applyBorder="1" applyAlignment="1">
      <alignment vertical="center"/>
      <protection/>
    </xf>
    <xf numFmtId="0" fontId="10" fillId="0" borderId="0" xfId="30" applyFont="1" applyAlignment="1">
      <alignment vertical="center"/>
      <protection/>
    </xf>
    <xf numFmtId="0" fontId="1" fillId="0" borderId="5" xfId="30" applyFont="1" applyBorder="1" applyAlignment="1">
      <alignment horizontal="center" vertical="center"/>
      <protection/>
    </xf>
    <xf numFmtId="0" fontId="1" fillId="0" borderId="11" xfId="30" applyFont="1" applyBorder="1" applyAlignment="1">
      <alignment horizontal="distributed" vertical="center"/>
      <protection/>
    </xf>
    <xf numFmtId="41" fontId="1" fillId="0" borderId="5" xfId="17" applyNumberFormat="1" applyFont="1" applyFill="1" applyBorder="1" applyAlignment="1">
      <alignment horizontal="right" vertical="center"/>
    </xf>
    <xf numFmtId="41" fontId="1" fillId="0" borderId="0" xfId="17" applyNumberFormat="1" applyFont="1" applyAlignment="1">
      <alignment vertical="center"/>
    </xf>
    <xf numFmtId="0" fontId="1" fillId="0" borderId="11" xfId="30" applyFont="1" applyBorder="1" applyAlignment="1">
      <alignment vertical="center"/>
      <protection/>
    </xf>
    <xf numFmtId="193" fontId="10" fillId="0" borderId="0" xfId="17" applyNumberFormat="1" applyFont="1" applyFill="1" applyBorder="1" applyAlignment="1">
      <alignment horizontal="right" vertical="center"/>
    </xf>
    <xf numFmtId="193" fontId="10" fillId="0" borderId="11" xfId="17" applyNumberFormat="1" applyFont="1" applyFill="1" applyBorder="1" applyAlignment="1">
      <alignment horizontal="right" vertical="center"/>
    </xf>
    <xf numFmtId="0" fontId="8" fillId="0" borderId="0" xfId="30" applyFont="1" applyFill="1" applyBorder="1" applyAlignment="1">
      <alignment vertical="center"/>
      <protection/>
    </xf>
    <xf numFmtId="0" fontId="8" fillId="0" borderId="5" xfId="30" applyFont="1" applyFill="1" applyBorder="1" applyAlignment="1">
      <alignment horizontal="center" vertical="center"/>
      <protection/>
    </xf>
    <xf numFmtId="0" fontId="8" fillId="0" borderId="11" xfId="30" applyFont="1" applyFill="1" applyBorder="1" applyAlignment="1">
      <alignment horizontal="distributed" vertical="center"/>
      <protection/>
    </xf>
    <xf numFmtId="193" fontId="8" fillId="0" borderId="0" xfId="17" applyNumberFormat="1" applyFont="1" applyFill="1" applyBorder="1" applyAlignment="1">
      <alignment horizontal="right" vertical="center"/>
    </xf>
    <xf numFmtId="38" fontId="8" fillId="0" borderId="0" xfId="17" applyFont="1" applyFill="1" applyBorder="1" applyAlignment="1">
      <alignment horizontal="right" vertical="center"/>
    </xf>
    <xf numFmtId="193" fontId="8" fillId="0" borderId="11" xfId="17" applyNumberFormat="1" applyFont="1" applyFill="1" applyBorder="1" applyAlignment="1">
      <alignment horizontal="right" vertical="center"/>
    </xf>
    <xf numFmtId="0" fontId="8" fillId="0" borderId="0" xfId="30" applyFont="1" applyFill="1" applyAlignment="1">
      <alignment vertical="center"/>
      <protection/>
    </xf>
    <xf numFmtId="193" fontId="1" fillId="0" borderId="11" xfId="17" applyNumberFormat="1" applyFont="1" applyFill="1" applyBorder="1" applyAlignment="1">
      <alignment horizontal="right" vertical="center"/>
    </xf>
    <xf numFmtId="41" fontId="1" fillId="0" borderId="0" xfId="30" applyNumberFormat="1" applyFont="1" applyBorder="1" applyAlignment="1">
      <alignment horizontal="right" vertical="center"/>
      <protection/>
    </xf>
    <xf numFmtId="0" fontId="1" fillId="0" borderId="12" xfId="30" applyFont="1" applyBorder="1" applyAlignment="1">
      <alignment horizontal="center" vertical="center"/>
      <protection/>
    </xf>
    <xf numFmtId="0" fontId="1" fillId="0" borderId="13" xfId="30" applyFont="1" applyBorder="1" applyAlignment="1">
      <alignment horizontal="distributed" vertical="center"/>
      <protection/>
    </xf>
    <xf numFmtId="41" fontId="1" fillId="0" borderId="13" xfId="30" applyNumberFormat="1" applyFont="1" applyBorder="1" applyAlignment="1">
      <alignment horizontal="right" vertical="center"/>
      <protection/>
    </xf>
    <xf numFmtId="0" fontId="1" fillId="0" borderId="0" xfId="31" applyFont="1" applyFill="1" applyAlignment="1">
      <alignment horizontal="center"/>
      <protection/>
    </xf>
    <xf numFmtId="0" fontId="7" fillId="0" borderId="0" xfId="31" applyFont="1" applyFill="1">
      <alignment/>
      <protection/>
    </xf>
    <xf numFmtId="0" fontId="1" fillId="0" borderId="0" xfId="31" applyFont="1" applyFill="1">
      <alignment/>
      <protection/>
    </xf>
    <xf numFmtId="0" fontId="1" fillId="0" borderId="0" xfId="31" applyNumberFormat="1" applyFont="1" applyFill="1">
      <alignment/>
      <protection/>
    </xf>
    <xf numFmtId="0" fontId="1" fillId="0" borderId="24" xfId="31" applyFont="1" applyFill="1" applyBorder="1">
      <alignment/>
      <protection/>
    </xf>
    <xf numFmtId="0" fontId="1" fillId="0" borderId="24" xfId="31" applyFont="1" applyFill="1" applyBorder="1" applyAlignment="1">
      <alignment horizontal="right"/>
      <protection/>
    </xf>
    <xf numFmtId="0" fontId="1" fillId="0" borderId="18" xfId="31" applyFont="1" applyFill="1" applyBorder="1" applyAlignment="1">
      <alignment horizontal="center" vertical="center"/>
      <protection/>
    </xf>
    <xf numFmtId="0" fontId="1" fillId="0" borderId="17" xfId="31" applyFont="1" applyFill="1" applyBorder="1" applyAlignment="1">
      <alignment horizontal="center" vertical="center"/>
      <protection/>
    </xf>
    <xf numFmtId="0" fontId="1" fillId="0" borderId="17" xfId="31" applyFont="1" applyFill="1" applyBorder="1" applyAlignment="1">
      <alignment horizontal="distributed" vertical="center"/>
      <protection/>
    </xf>
    <xf numFmtId="0" fontId="1" fillId="0" borderId="17" xfId="31" applyFont="1" applyFill="1" applyBorder="1" applyAlignment="1">
      <alignment horizontal="center" vertical="center" wrapText="1"/>
      <protection/>
    </xf>
    <xf numFmtId="38" fontId="1" fillId="0" borderId="17" xfId="17" applyFont="1" applyFill="1" applyBorder="1" applyAlignment="1">
      <alignment horizontal="distributed" vertical="center" wrapText="1"/>
    </xf>
    <xf numFmtId="0" fontId="1" fillId="0" borderId="16" xfId="31" applyFont="1" applyFill="1" applyBorder="1" applyAlignment="1">
      <alignment horizontal="distributed" vertical="center"/>
      <protection/>
    </xf>
    <xf numFmtId="0" fontId="1" fillId="0" borderId="16" xfId="31" applyFont="1" applyFill="1" applyBorder="1" applyAlignment="1">
      <alignment horizontal="center" vertical="center"/>
      <protection/>
    </xf>
    <xf numFmtId="0" fontId="1" fillId="0" borderId="16" xfId="31" applyFont="1" applyFill="1" applyBorder="1" applyAlignment="1">
      <alignment horizontal="center" vertical="center" wrapText="1"/>
      <protection/>
    </xf>
    <xf numFmtId="0" fontId="1" fillId="0" borderId="5" xfId="31" applyFont="1" applyFill="1" applyBorder="1">
      <alignment/>
      <protection/>
    </xf>
    <xf numFmtId="0" fontId="1" fillId="0" borderId="0" xfId="31" applyFont="1" applyFill="1" applyBorder="1" applyAlignment="1">
      <alignment horizontal="right"/>
      <protection/>
    </xf>
    <xf numFmtId="0" fontId="1" fillId="0" borderId="0" xfId="31" applyFont="1" applyFill="1" applyBorder="1" applyAlignment="1">
      <alignment horizontal="right" wrapText="1"/>
      <protection/>
    </xf>
    <xf numFmtId="38" fontId="1" fillId="0" borderId="0" xfId="17" applyFont="1" applyFill="1" applyBorder="1" applyAlignment="1">
      <alignment horizontal="right" wrapText="1"/>
    </xf>
    <xf numFmtId="0" fontId="1" fillId="0" borderId="7" xfId="31" applyFont="1" applyFill="1" applyBorder="1" applyAlignment="1">
      <alignment horizontal="right"/>
      <protection/>
    </xf>
    <xf numFmtId="0" fontId="1" fillId="0" borderId="0" xfId="31" applyFont="1" applyFill="1" applyAlignment="1">
      <alignment horizontal="right"/>
      <protection/>
    </xf>
    <xf numFmtId="38" fontId="1" fillId="0" borderId="0" xfId="17" applyFont="1" applyFill="1" applyBorder="1" applyAlignment="1">
      <alignment horizontal="right"/>
    </xf>
    <xf numFmtId="38" fontId="1" fillId="0" borderId="0" xfId="17" applyFont="1" applyFill="1" applyAlignment="1">
      <alignment horizontal="right"/>
    </xf>
    <xf numFmtId="38" fontId="1" fillId="0" borderId="11" xfId="17" applyFont="1" applyFill="1" applyBorder="1" applyAlignment="1">
      <alignment horizontal="right"/>
    </xf>
    <xf numFmtId="0" fontId="1" fillId="0" borderId="18" xfId="31" applyFont="1" applyFill="1" applyBorder="1" applyAlignment="1">
      <alignment horizontal="distributed" vertical="center"/>
      <protection/>
    </xf>
    <xf numFmtId="41" fontId="1" fillId="0" borderId="0" xfId="31" applyNumberFormat="1" applyFont="1" applyFill="1" applyBorder="1" applyAlignment="1">
      <alignment horizontal="right" vertical="center"/>
      <protection/>
    </xf>
    <xf numFmtId="38" fontId="1" fillId="0" borderId="0" xfId="17" applyFont="1" applyFill="1" applyAlignment="1">
      <alignment horizontal="center"/>
    </xf>
    <xf numFmtId="41" fontId="1" fillId="0" borderId="0" xfId="17" applyNumberFormat="1" applyFont="1" applyFill="1" applyAlignment="1">
      <alignment horizontal="right"/>
    </xf>
    <xf numFmtId="41" fontId="1" fillId="0" borderId="11" xfId="17" applyNumberFormat="1" applyFont="1" applyFill="1" applyBorder="1" applyAlignment="1">
      <alignment horizontal="right"/>
    </xf>
    <xf numFmtId="0" fontId="9" fillId="0" borderId="0" xfId="31" applyFont="1" applyFill="1" applyAlignment="1">
      <alignment horizontal="center"/>
      <protection/>
    </xf>
    <xf numFmtId="0" fontId="9" fillId="0" borderId="18" xfId="31" applyFont="1" applyFill="1" applyBorder="1" applyAlignment="1">
      <alignment horizontal="distributed" vertical="center"/>
      <protection/>
    </xf>
    <xf numFmtId="41" fontId="9" fillId="0" borderId="5" xfId="17" applyNumberFormat="1" applyFont="1" applyFill="1" applyBorder="1" applyAlignment="1">
      <alignment horizontal="right" vertical="center"/>
    </xf>
    <xf numFmtId="41" fontId="9" fillId="0" borderId="0" xfId="31" applyNumberFormat="1" applyFont="1" applyFill="1" applyBorder="1" applyAlignment="1">
      <alignment horizontal="right" vertical="center"/>
      <protection/>
    </xf>
    <xf numFmtId="0" fontId="9" fillId="0" borderId="0" xfId="31" applyFont="1" applyFill="1" applyBorder="1" applyAlignment="1">
      <alignment horizontal="right"/>
      <protection/>
    </xf>
    <xf numFmtId="0" fontId="9" fillId="0" borderId="0" xfId="31" applyFont="1" applyFill="1" applyAlignment="1">
      <alignment horizontal="right"/>
      <protection/>
    </xf>
    <xf numFmtId="41" fontId="9" fillId="0" borderId="0" xfId="17" applyNumberFormat="1" applyFont="1" applyFill="1" applyBorder="1" applyAlignment="1">
      <alignment horizontal="right"/>
    </xf>
    <xf numFmtId="41" fontId="9" fillId="0" borderId="0" xfId="17" applyNumberFormat="1" applyFont="1" applyFill="1" applyAlignment="1">
      <alignment horizontal="right"/>
    </xf>
    <xf numFmtId="41" fontId="9" fillId="0" borderId="11" xfId="17" applyNumberFormat="1" applyFont="1" applyFill="1" applyBorder="1" applyAlignment="1">
      <alignment horizontal="right"/>
    </xf>
    <xf numFmtId="0" fontId="9" fillId="0" borderId="0" xfId="31" applyFont="1" applyFill="1">
      <alignment/>
      <protection/>
    </xf>
    <xf numFmtId="0" fontId="10" fillId="0" borderId="0" xfId="31" applyFont="1" applyFill="1" applyAlignment="1">
      <alignment horizontal="center"/>
      <protection/>
    </xf>
    <xf numFmtId="0" fontId="10" fillId="0" borderId="18" xfId="31" applyFont="1" applyFill="1" applyBorder="1" applyAlignment="1" quotePrefix="1">
      <alignment horizontal="center" vertical="center"/>
      <protection/>
    </xf>
    <xf numFmtId="41" fontId="10" fillId="0" borderId="0" xfId="17" applyNumberFormat="1" applyFont="1" applyFill="1" applyAlignment="1">
      <alignment horizontal="right"/>
    </xf>
    <xf numFmtId="41" fontId="10" fillId="0" borderId="11" xfId="17" applyNumberFormat="1" applyFont="1" applyFill="1" applyBorder="1" applyAlignment="1">
      <alignment horizontal="right"/>
    </xf>
    <xf numFmtId="0" fontId="10" fillId="0" borderId="0" xfId="31" applyFont="1" applyFill="1">
      <alignment/>
      <protection/>
    </xf>
    <xf numFmtId="0" fontId="10" fillId="0" borderId="18" xfId="31" applyFont="1" applyFill="1" applyBorder="1" applyAlignment="1">
      <alignment horizontal="distributed" vertical="center"/>
      <protection/>
    </xf>
    <xf numFmtId="0" fontId="10" fillId="0" borderId="0" xfId="31" applyFont="1" applyFill="1" applyBorder="1" applyAlignment="1">
      <alignment horizontal="right"/>
      <protection/>
    </xf>
    <xf numFmtId="0" fontId="10" fillId="0" borderId="0" xfId="31" applyFont="1" applyFill="1" applyAlignment="1">
      <alignment horizontal="right"/>
      <protection/>
    </xf>
    <xf numFmtId="38" fontId="10" fillId="0" borderId="0" xfId="17" applyFont="1" applyFill="1" applyBorder="1" applyAlignment="1">
      <alignment horizontal="right"/>
    </xf>
    <xf numFmtId="38" fontId="10" fillId="0" borderId="0" xfId="17" applyFont="1" applyFill="1" applyAlignment="1">
      <alignment horizontal="right"/>
    </xf>
    <xf numFmtId="38" fontId="10" fillId="0" borderId="11" xfId="17" applyFont="1" applyFill="1" applyBorder="1" applyAlignment="1">
      <alignment horizontal="right"/>
    </xf>
    <xf numFmtId="41" fontId="10" fillId="0" borderId="0" xfId="17" applyNumberFormat="1" applyFont="1" applyFill="1" applyBorder="1" applyAlignment="1">
      <alignment horizontal="right"/>
    </xf>
    <xf numFmtId="0" fontId="10" fillId="0" borderId="18" xfId="31" applyFont="1" applyFill="1" applyBorder="1" applyAlignment="1">
      <alignment horizontal="center"/>
      <protection/>
    </xf>
    <xf numFmtId="41" fontId="10" fillId="0" borderId="5" xfId="31" applyNumberFormat="1" applyFont="1" applyFill="1" applyBorder="1" applyAlignment="1">
      <alignment horizontal="right" vertical="center"/>
      <protection/>
    </xf>
    <xf numFmtId="41" fontId="10" fillId="0" borderId="0" xfId="31" applyNumberFormat="1" applyFont="1" applyFill="1" applyBorder="1" applyAlignment="1">
      <alignment horizontal="right" vertical="center"/>
      <protection/>
    </xf>
    <xf numFmtId="38" fontId="10" fillId="0" borderId="18" xfId="17" applyFont="1" applyFill="1" applyBorder="1" applyAlignment="1">
      <alignment horizontal="distributed" vertical="center"/>
    </xf>
    <xf numFmtId="0" fontId="1" fillId="0" borderId="18" xfId="31" applyFont="1" applyFill="1" applyBorder="1" applyAlignment="1">
      <alignment horizontal="center"/>
      <protection/>
    </xf>
    <xf numFmtId="41" fontId="9" fillId="0" borderId="5" xfId="31" applyNumberFormat="1" applyFont="1" applyFill="1" applyBorder="1" applyAlignment="1">
      <alignment horizontal="right" vertical="center"/>
      <protection/>
    </xf>
    <xf numFmtId="38" fontId="1" fillId="0" borderId="18" xfId="17" applyFont="1" applyFill="1" applyBorder="1" applyAlignment="1">
      <alignment horizontal="distributed" vertical="center"/>
    </xf>
    <xf numFmtId="41" fontId="1" fillId="0" borderId="5" xfId="31" applyNumberFormat="1" applyFont="1" applyFill="1" applyBorder="1" applyAlignment="1">
      <alignment horizontal="right" vertical="center"/>
      <protection/>
    </xf>
    <xf numFmtId="0" fontId="1" fillId="0" borderId="0" xfId="31" applyFont="1" applyFill="1" applyAlignment="1">
      <alignment horizontal="center" vertical="center"/>
      <protection/>
    </xf>
    <xf numFmtId="41" fontId="1" fillId="0" borderId="0" xfId="17" applyNumberFormat="1" applyFont="1" applyFill="1" applyAlignment="1">
      <alignment horizontal="right" vertical="center"/>
    </xf>
    <xf numFmtId="0" fontId="1" fillId="0" borderId="0" xfId="31" applyFont="1" applyFill="1" applyAlignment="1">
      <alignment vertical="center"/>
      <protection/>
    </xf>
    <xf numFmtId="41" fontId="1" fillId="0" borderId="0" xfId="31" applyNumberFormat="1" applyFont="1" applyFill="1" applyAlignment="1">
      <alignment horizontal="right"/>
      <protection/>
    </xf>
    <xf numFmtId="38" fontId="1" fillId="0" borderId="17" xfId="17" applyFont="1" applyFill="1" applyBorder="1" applyAlignment="1">
      <alignment horizontal="distributed" vertical="center"/>
    </xf>
    <xf numFmtId="41" fontId="1" fillId="0" borderId="12" xfId="31" applyNumberFormat="1" applyFont="1" applyFill="1" applyBorder="1" applyAlignment="1">
      <alignment horizontal="right" vertical="center"/>
      <protection/>
    </xf>
    <xf numFmtId="41" fontId="1" fillId="0" borderId="13" xfId="31" applyNumberFormat="1" applyFont="1" applyFill="1" applyBorder="1" applyAlignment="1">
      <alignment horizontal="right" vertical="center"/>
      <protection/>
    </xf>
    <xf numFmtId="0" fontId="1" fillId="0" borderId="0" xfId="31" applyFont="1" applyFill="1" applyAlignment="1">
      <alignment/>
      <protection/>
    </xf>
    <xf numFmtId="0" fontId="1" fillId="0" borderId="0" xfId="31" applyFont="1" applyFill="1" applyBorder="1">
      <alignment/>
      <protection/>
    </xf>
    <xf numFmtId="182" fontId="1" fillId="0" borderId="0" xfId="31" applyNumberFormat="1" applyFont="1" applyFill="1" applyAlignment="1">
      <alignment horizontal="center"/>
      <protection/>
    </xf>
    <xf numFmtId="41" fontId="1" fillId="0" borderId="0" xfId="31" applyNumberFormat="1" applyFont="1" applyFill="1" applyAlignment="1">
      <alignment horizontal="center"/>
      <protection/>
    </xf>
    <xf numFmtId="0" fontId="1" fillId="0" borderId="0" xfId="32" applyFont="1" applyAlignment="1">
      <alignment vertical="center"/>
      <protection/>
    </xf>
    <xf numFmtId="0" fontId="7" fillId="0" borderId="0" xfId="32" applyFont="1" applyAlignment="1">
      <alignment vertical="center"/>
      <protection/>
    </xf>
    <xf numFmtId="0" fontId="1" fillId="0" borderId="0" xfId="32" applyFont="1" applyFill="1" applyAlignment="1">
      <alignment vertical="center"/>
      <protection/>
    </xf>
    <xf numFmtId="188" fontId="1" fillId="0" borderId="0" xfId="32" applyNumberFormat="1" applyFont="1" applyFill="1" applyAlignment="1">
      <alignment vertical="center"/>
      <protection/>
    </xf>
    <xf numFmtId="41" fontId="1" fillId="0" borderId="0" xfId="32" applyNumberFormat="1" applyFont="1" applyAlignment="1">
      <alignment horizontal="right" vertical="center"/>
      <protection/>
    </xf>
    <xf numFmtId="41" fontId="1" fillId="0" borderId="0" xfId="32" applyNumberFormat="1" applyFont="1" applyAlignment="1">
      <alignment vertical="center"/>
      <protection/>
    </xf>
    <xf numFmtId="188" fontId="1" fillId="0" borderId="0" xfId="32" applyNumberFormat="1" applyFont="1" applyAlignment="1">
      <alignment vertical="center"/>
      <protection/>
    </xf>
    <xf numFmtId="0" fontId="1" fillId="0" borderId="24" xfId="32" applyFont="1" applyBorder="1" applyAlignment="1">
      <alignment vertical="center"/>
      <protection/>
    </xf>
    <xf numFmtId="188" fontId="1" fillId="0" borderId="24" xfId="32" applyNumberFormat="1" applyFont="1" applyBorder="1" applyAlignment="1">
      <alignment vertical="center"/>
      <protection/>
    </xf>
    <xf numFmtId="41" fontId="1" fillId="0" borderId="24" xfId="32" applyNumberFormat="1" applyFont="1" applyBorder="1" applyAlignment="1">
      <alignment horizontal="right" vertical="center"/>
      <protection/>
    </xf>
    <xf numFmtId="41" fontId="1" fillId="0" borderId="24" xfId="32" applyNumberFormat="1" applyFont="1" applyBorder="1" applyAlignment="1">
      <alignment vertical="center"/>
      <protection/>
    </xf>
    <xf numFmtId="0" fontId="8" fillId="0" borderId="24" xfId="32" applyFont="1" applyBorder="1" applyAlignment="1">
      <alignment horizontal="right" vertical="center"/>
      <protection/>
    </xf>
    <xf numFmtId="0" fontId="1" fillId="0" borderId="24" xfId="32" applyFont="1" applyBorder="1" applyAlignment="1">
      <alignment horizontal="right" vertical="center"/>
      <protection/>
    </xf>
    <xf numFmtId="0" fontId="1" fillId="0" borderId="16" xfId="32" applyFont="1" applyBorder="1" applyAlignment="1">
      <alignment horizontal="center" vertical="center"/>
      <protection/>
    </xf>
    <xf numFmtId="41" fontId="1" fillId="0" borderId="16" xfId="32" applyNumberFormat="1" applyFont="1" applyBorder="1" applyAlignment="1">
      <alignment horizontal="center" vertical="center"/>
      <protection/>
    </xf>
    <xf numFmtId="0" fontId="1" fillId="0" borderId="22" xfId="32" applyFont="1" applyBorder="1" applyAlignment="1">
      <alignment vertical="center"/>
      <protection/>
    </xf>
    <xf numFmtId="188" fontId="1" fillId="0" borderId="16" xfId="32" applyNumberFormat="1" applyFont="1" applyBorder="1" applyAlignment="1">
      <alignment horizontal="left" vertical="center"/>
      <protection/>
    </xf>
    <xf numFmtId="41" fontId="1" fillId="0" borderId="16" xfId="32" applyNumberFormat="1" applyFont="1" applyBorder="1" applyAlignment="1">
      <alignment horizontal="left" vertical="center"/>
      <protection/>
    </xf>
    <xf numFmtId="0" fontId="1" fillId="0" borderId="16" xfId="32" applyFont="1" applyBorder="1" applyAlignment="1">
      <alignment vertical="center" wrapText="1"/>
      <protection/>
    </xf>
    <xf numFmtId="0" fontId="10" fillId="0" borderId="0" xfId="32" applyFont="1" applyFill="1" applyAlignment="1">
      <alignment vertical="center"/>
      <protection/>
    </xf>
    <xf numFmtId="41" fontId="10" fillId="0" borderId="6" xfId="32" applyNumberFormat="1" applyFont="1" applyFill="1" applyBorder="1" applyAlignment="1">
      <alignment horizontal="right" vertical="center"/>
      <protection/>
    </xf>
    <xf numFmtId="188" fontId="10" fillId="0" borderId="7" xfId="32" applyNumberFormat="1" applyFont="1" applyFill="1" applyBorder="1" applyAlignment="1">
      <alignment horizontal="right" vertical="center"/>
      <protection/>
    </xf>
    <xf numFmtId="41" fontId="10" fillId="0" borderId="7" xfId="32" applyNumberFormat="1" applyFont="1" applyFill="1" applyBorder="1" applyAlignment="1">
      <alignment horizontal="right" vertical="center"/>
      <protection/>
    </xf>
    <xf numFmtId="43" fontId="10" fillId="0" borderId="7" xfId="32" applyNumberFormat="1" applyFont="1" applyFill="1" applyBorder="1" applyAlignment="1">
      <alignment horizontal="right" vertical="center"/>
      <protection/>
    </xf>
    <xf numFmtId="198" fontId="10" fillId="0" borderId="0" xfId="32" applyNumberFormat="1" applyFont="1" applyFill="1" applyAlignment="1">
      <alignment vertical="center"/>
      <protection/>
    </xf>
    <xf numFmtId="198" fontId="10" fillId="0" borderId="5" xfId="32" applyNumberFormat="1" applyFont="1" applyFill="1" applyBorder="1" applyAlignment="1">
      <alignment horizontal="distributed" vertical="center"/>
      <protection/>
    </xf>
    <xf numFmtId="198" fontId="10" fillId="0" borderId="11" xfId="32" applyNumberFormat="1" applyFont="1" applyFill="1" applyBorder="1" applyAlignment="1">
      <alignment horizontal="distributed" vertical="center"/>
      <protection/>
    </xf>
    <xf numFmtId="198" fontId="10" fillId="0" borderId="5" xfId="32" applyNumberFormat="1" applyFont="1" applyFill="1" applyBorder="1" applyAlignment="1">
      <alignment horizontal="right" vertical="center"/>
      <protection/>
    </xf>
    <xf numFmtId="198" fontId="10" fillId="0" borderId="0" xfId="32" applyNumberFormat="1" applyFont="1" applyFill="1" applyBorder="1" applyAlignment="1">
      <alignment horizontal="right" vertical="center"/>
      <protection/>
    </xf>
    <xf numFmtId="188" fontId="10" fillId="0" borderId="0" xfId="32" applyNumberFormat="1" applyFont="1" applyFill="1" applyBorder="1" applyAlignment="1">
      <alignment horizontal="right" vertical="center"/>
      <protection/>
    </xf>
    <xf numFmtId="41" fontId="10" fillId="0" borderId="0" xfId="32" applyNumberFormat="1" applyFont="1" applyFill="1" applyBorder="1" applyAlignment="1">
      <alignment horizontal="right" vertical="center"/>
      <protection/>
    </xf>
    <xf numFmtId="188" fontId="10" fillId="0" borderId="0" xfId="32" applyNumberFormat="1" applyFont="1" applyFill="1" applyBorder="1" applyAlignment="1">
      <alignment vertical="center"/>
      <protection/>
    </xf>
    <xf numFmtId="41" fontId="10" fillId="0" borderId="0" xfId="32" applyNumberFormat="1" applyFont="1" applyFill="1" applyBorder="1" applyAlignment="1">
      <alignment vertical="center"/>
      <protection/>
    </xf>
    <xf numFmtId="43" fontId="10" fillId="0" borderId="11" xfId="32" applyNumberFormat="1" applyFont="1" applyFill="1" applyBorder="1" applyAlignment="1">
      <alignment vertical="center"/>
      <protection/>
    </xf>
    <xf numFmtId="41" fontId="10" fillId="0" borderId="5" xfId="32" applyNumberFormat="1" applyFont="1" applyFill="1" applyBorder="1" applyAlignment="1">
      <alignment horizontal="right" vertical="center"/>
      <protection/>
    </xf>
    <xf numFmtId="43" fontId="10" fillId="0" borderId="0" xfId="32" applyNumberFormat="1" applyFont="1" applyFill="1" applyBorder="1" applyAlignment="1">
      <alignment horizontal="right" vertical="center"/>
      <protection/>
    </xf>
    <xf numFmtId="198" fontId="1" fillId="0" borderId="0" xfId="32" applyNumberFormat="1" applyFont="1" applyFill="1" applyBorder="1" applyAlignment="1">
      <alignment horizontal="right" vertical="center"/>
      <protection/>
    </xf>
    <xf numFmtId="0" fontId="1" fillId="0" borderId="5" xfId="32" applyFont="1" applyFill="1" applyBorder="1" applyAlignment="1">
      <alignment horizontal="distributed" vertical="center"/>
      <protection/>
    </xf>
    <xf numFmtId="0" fontId="1" fillId="0" borderId="11" xfId="32" applyFont="1" applyFill="1" applyBorder="1" applyAlignment="1">
      <alignment horizontal="distributed" vertical="center"/>
      <protection/>
    </xf>
    <xf numFmtId="41" fontId="1" fillId="0" borderId="5" xfId="32" applyNumberFormat="1" applyFont="1" applyFill="1" applyBorder="1" applyAlignment="1">
      <alignment horizontal="right" vertical="center"/>
      <protection/>
    </xf>
    <xf numFmtId="188" fontId="1" fillId="0" borderId="0" xfId="32" applyNumberFormat="1" applyFont="1" applyFill="1" applyBorder="1" applyAlignment="1">
      <alignment horizontal="right" vertical="center"/>
      <protection/>
    </xf>
    <xf numFmtId="188" fontId="1" fillId="0" borderId="0" xfId="32" applyNumberFormat="1" applyFont="1" applyFill="1" applyBorder="1" applyAlignment="1">
      <alignment vertical="center"/>
      <protection/>
    </xf>
    <xf numFmtId="41" fontId="1" fillId="0" borderId="0" xfId="32" applyNumberFormat="1" applyFont="1" applyFill="1" applyBorder="1" applyAlignment="1">
      <alignment horizontal="right" vertical="center"/>
      <protection/>
    </xf>
    <xf numFmtId="41" fontId="1" fillId="0" borderId="0" xfId="32" applyNumberFormat="1" applyFont="1" applyFill="1" applyBorder="1" applyAlignment="1">
      <alignment vertical="center"/>
      <protection/>
    </xf>
    <xf numFmtId="43" fontId="1" fillId="0" borderId="11" xfId="32" applyNumberFormat="1" applyFont="1" applyFill="1" applyBorder="1" applyAlignment="1">
      <alignment vertical="center"/>
      <protection/>
    </xf>
    <xf numFmtId="198" fontId="1" fillId="0" borderId="0" xfId="32" applyNumberFormat="1" applyFont="1" applyFill="1" applyAlignment="1">
      <alignment vertical="center"/>
      <protection/>
    </xf>
    <xf numFmtId="198" fontId="1" fillId="0" borderId="5" xfId="32" applyNumberFormat="1" applyFont="1" applyFill="1" applyBorder="1" applyAlignment="1">
      <alignment horizontal="distributed" vertical="center"/>
      <protection/>
    </xf>
    <xf numFmtId="198" fontId="1" fillId="0" borderId="11" xfId="32" applyNumberFormat="1" applyFont="1" applyFill="1" applyBorder="1" applyAlignment="1">
      <alignment horizontal="distributed" vertical="center"/>
      <protection/>
    </xf>
    <xf numFmtId="198" fontId="1" fillId="0" borderId="5" xfId="32" applyNumberFormat="1" applyFont="1" applyFill="1" applyBorder="1" applyAlignment="1">
      <alignment horizontal="right" vertical="center"/>
      <protection/>
    </xf>
    <xf numFmtId="41" fontId="10" fillId="0" borderId="12" xfId="32" applyNumberFormat="1" applyFont="1" applyFill="1" applyBorder="1" applyAlignment="1">
      <alignment horizontal="right" vertical="center"/>
      <protection/>
    </xf>
    <xf numFmtId="188" fontId="10" fillId="0" borderId="13" xfId="32" applyNumberFormat="1" applyFont="1" applyFill="1" applyBorder="1" applyAlignment="1">
      <alignment horizontal="right" vertical="center"/>
      <protection/>
    </xf>
    <xf numFmtId="41" fontId="10" fillId="0" borderId="13" xfId="32" applyNumberFormat="1" applyFont="1" applyFill="1" applyBorder="1" applyAlignment="1">
      <alignment horizontal="right" vertical="center"/>
      <protection/>
    </xf>
    <xf numFmtId="188" fontId="10" fillId="0" borderId="13" xfId="32" applyNumberFormat="1" applyFont="1" applyFill="1" applyBorder="1" applyAlignment="1">
      <alignment vertical="center"/>
      <protection/>
    </xf>
    <xf numFmtId="41" fontId="10" fillId="0" borderId="13" xfId="32" applyNumberFormat="1" applyFont="1" applyFill="1" applyBorder="1" applyAlignment="1">
      <alignment vertical="center"/>
      <protection/>
    </xf>
    <xf numFmtId="43" fontId="10" fillId="0" borderId="15" xfId="32" applyNumberFormat="1" applyFont="1" applyFill="1" applyBorder="1" applyAlignment="1">
      <alignment vertical="center"/>
      <protection/>
    </xf>
    <xf numFmtId="38" fontId="1" fillId="0" borderId="0" xfId="17" applyFont="1" applyAlignment="1">
      <alignment horizontal="right"/>
    </xf>
    <xf numFmtId="38" fontId="1" fillId="0" borderId="2" xfId="17" applyFont="1" applyBorder="1" applyAlignment="1">
      <alignment horizontal="distributed" vertical="center"/>
    </xf>
    <xf numFmtId="38" fontId="1" fillId="0" borderId="25" xfId="17" applyFont="1" applyBorder="1" applyAlignment="1">
      <alignment horizontal="distributed" vertical="center"/>
    </xf>
    <xf numFmtId="38" fontId="1" fillId="0" borderId="7" xfId="17" applyFont="1" applyBorder="1" applyAlignment="1">
      <alignment horizontal="distributed" vertical="center"/>
    </xf>
    <xf numFmtId="38" fontId="1" fillId="0" borderId="26" xfId="17" applyFont="1" applyBorder="1" applyAlignment="1">
      <alignment horizontal="distributed" vertical="center"/>
    </xf>
    <xf numFmtId="38" fontId="1" fillId="0" borderId="11" xfId="17" applyFont="1" applyBorder="1" applyAlignment="1">
      <alignment horizontal="distributed" vertical="center"/>
    </xf>
    <xf numFmtId="38" fontId="1" fillId="0" borderId="9" xfId="17" applyFont="1" applyBorder="1" applyAlignment="1">
      <alignment horizontal="distributed" vertical="center"/>
    </xf>
    <xf numFmtId="38" fontId="10" fillId="0" borderId="0" xfId="17" applyFont="1" applyAlignment="1">
      <alignment vertical="center"/>
    </xf>
    <xf numFmtId="38" fontId="10" fillId="0" borderId="5" xfId="17" applyFont="1" applyBorder="1" applyAlignment="1">
      <alignment/>
    </xf>
    <xf numFmtId="38" fontId="10" fillId="0" borderId="0" xfId="17" applyFont="1" applyBorder="1" applyAlignment="1">
      <alignment/>
    </xf>
    <xf numFmtId="38" fontId="10" fillId="0" borderId="27" xfId="17" applyFont="1" applyBorder="1" applyAlignment="1">
      <alignment/>
    </xf>
    <xf numFmtId="38" fontId="10" fillId="0" borderId="11" xfId="17" applyFont="1" applyBorder="1" applyAlignment="1">
      <alignment/>
    </xf>
    <xf numFmtId="38" fontId="20" fillId="0" borderId="0" xfId="17" applyFont="1" applyAlignment="1">
      <alignment vertical="center"/>
    </xf>
    <xf numFmtId="38" fontId="10" fillId="0" borderId="10" xfId="17" applyFont="1" applyBorder="1" applyAlignment="1">
      <alignment vertical="center"/>
    </xf>
    <xf numFmtId="38" fontId="10" fillId="0" borderId="11" xfId="17" applyFont="1" applyBorder="1" applyAlignment="1">
      <alignment vertical="center"/>
    </xf>
    <xf numFmtId="38" fontId="21" fillId="0" borderId="0" xfId="17" applyFont="1" applyAlignment="1">
      <alignment vertical="center"/>
    </xf>
    <xf numFmtId="38" fontId="1" fillId="0" borderId="5" xfId="17" applyFont="1" applyBorder="1" applyAlignment="1">
      <alignment/>
    </xf>
    <xf numFmtId="38" fontId="1" fillId="0" borderId="0" xfId="17" applyFont="1" applyBorder="1" applyAlignment="1">
      <alignment/>
    </xf>
    <xf numFmtId="38" fontId="1" fillId="0" borderId="27" xfId="17" applyFont="1" applyBorder="1" applyAlignment="1">
      <alignment/>
    </xf>
    <xf numFmtId="38" fontId="1" fillId="0" borderId="11" xfId="17" applyFont="1" applyBorder="1" applyAlignment="1">
      <alignment/>
    </xf>
    <xf numFmtId="38" fontId="8" fillId="0" borderId="11" xfId="17" applyFont="1" applyBorder="1" applyAlignment="1">
      <alignment horizontal="distributed" vertical="center"/>
    </xf>
    <xf numFmtId="177" fontId="1" fillId="0" borderId="5" xfId="17" applyNumberFormat="1" applyFont="1" applyBorder="1" applyAlignment="1">
      <alignment horizontal="right"/>
    </xf>
    <xf numFmtId="177" fontId="1" fillId="0" borderId="0" xfId="17" applyNumberFormat="1" applyFont="1" applyBorder="1" applyAlignment="1">
      <alignment horizontal="right"/>
    </xf>
    <xf numFmtId="177" fontId="1" fillId="0" borderId="11" xfId="17" applyNumberFormat="1" applyFont="1" applyBorder="1" applyAlignment="1">
      <alignment horizontal="right"/>
    </xf>
    <xf numFmtId="38" fontId="1" fillId="0" borderId="13" xfId="17" applyFont="1" applyBorder="1" applyAlignment="1">
      <alignment horizontal="distributed" vertical="center"/>
    </xf>
    <xf numFmtId="38" fontId="1" fillId="0" borderId="12" xfId="17" applyFont="1" applyBorder="1" applyAlignment="1">
      <alignment/>
    </xf>
    <xf numFmtId="38" fontId="1" fillId="0" borderId="13" xfId="17" applyFont="1" applyBorder="1" applyAlignment="1">
      <alignment/>
    </xf>
    <xf numFmtId="38" fontId="1" fillId="0" borderId="28" xfId="17" applyFont="1" applyBorder="1" applyAlignment="1">
      <alignment/>
    </xf>
    <xf numFmtId="38" fontId="1" fillId="0" borderId="14" xfId="17" applyFont="1" applyBorder="1" applyAlignment="1">
      <alignment vertical="center"/>
    </xf>
    <xf numFmtId="0" fontId="14" fillId="0" borderId="0" xfId="34" applyFont="1">
      <alignment/>
      <protection/>
    </xf>
    <xf numFmtId="0" fontId="1" fillId="0" borderId="0" xfId="34" applyFont="1">
      <alignment/>
      <protection/>
    </xf>
    <xf numFmtId="0" fontId="1" fillId="0" borderId="17" xfId="34" applyFont="1" applyBorder="1" applyAlignment="1">
      <alignment horizontal="center" vertical="center" wrapText="1"/>
      <protection/>
    </xf>
    <xf numFmtId="0" fontId="1" fillId="0" borderId="12" xfId="34" applyFont="1" applyBorder="1" applyAlignment="1">
      <alignment horizontal="center" vertical="center" wrapText="1"/>
      <protection/>
    </xf>
    <xf numFmtId="38" fontId="1" fillId="0" borderId="23" xfId="17" applyFont="1" applyFill="1" applyBorder="1" applyAlignment="1">
      <alignment horizontal="center" vertical="center"/>
    </xf>
    <xf numFmtId="38" fontId="1" fillId="0" borderId="6" xfId="17" applyFont="1" applyBorder="1" applyAlignment="1">
      <alignment horizontal="right"/>
    </xf>
    <xf numFmtId="38" fontId="1" fillId="0" borderId="7" xfId="17" applyFont="1" applyBorder="1" applyAlignment="1" quotePrefix="1">
      <alignment horizontal="right"/>
    </xf>
    <xf numFmtId="183" fontId="1" fillId="0" borderId="7" xfId="17" applyNumberFormat="1" applyFont="1" applyBorder="1" applyAlignment="1">
      <alignment horizontal="right"/>
    </xf>
    <xf numFmtId="38" fontId="1" fillId="0" borderId="7" xfId="17" applyFont="1" applyBorder="1" applyAlignment="1">
      <alignment horizontal="right"/>
    </xf>
    <xf numFmtId="183" fontId="1" fillId="0" borderId="7" xfId="17" applyNumberFormat="1" applyFont="1" applyBorder="1" applyAlignment="1" quotePrefix="1">
      <alignment horizontal="right"/>
    </xf>
    <xf numFmtId="183" fontId="1" fillId="0" borderId="9" xfId="17" applyNumberFormat="1" applyFont="1" applyBorder="1" applyAlignment="1">
      <alignment horizontal="right"/>
    </xf>
    <xf numFmtId="0" fontId="1" fillId="0" borderId="0" xfId="34" applyFont="1" applyBorder="1">
      <alignment/>
      <protection/>
    </xf>
    <xf numFmtId="38" fontId="10" fillId="0" borderId="18" xfId="17" applyFont="1" applyFill="1" applyBorder="1" applyAlignment="1">
      <alignment horizontal="center" vertical="center"/>
    </xf>
    <xf numFmtId="38" fontId="10" fillId="0" borderId="5" xfId="17" applyFont="1" applyBorder="1" applyAlignment="1">
      <alignment horizontal="right"/>
    </xf>
    <xf numFmtId="38" fontId="10" fillId="0" borderId="0" xfId="17" applyFont="1" applyBorder="1" applyAlignment="1">
      <alignment horizontal="right"/>
    </xf>
    <xf numFmtId="183" fontId="10" fillId="0" borderId="0" xfId="17" applyNumberFormat="1" applyFont="1" applyBorder="1" applyAlignment="1">
      <alignment horizontal="right"/>
    </xf>
    <xf numFmtId="183" fontId="10" fillId="0" borderId="0" xfId="34" applyNumberFormat="1" applyFont="1" applyBorder="1" applyAlignment="1">
      <alignment/>
      <protection/>
    </xf>
    <xf numFmtId="183" fontId="10" fillId="0" borderId="11" xfId="17" applyNumberFormat="1" applyFont="1" applyBorder="1" applyAlignment="1">
      <alignment horizontal="right"/>
    </xf>
    <xf numFmtId="0" fontId="10" fillId="0" borderId="0" xfId="34" applyFont="1" applyBorder="1">
      <alignment/>
      <protection/>
    </xf>
    <xf numFmtId="0" fontId="10" fillId="0" borderId="0" xfId="34" applyFont="1">
      <alignment/>
      <protection/>
    </xf>
    <xf numFmtId="38" fontId="1" fillId="0" borderId="18" xfId="17" applyFont="1" applyFill="1" applyBorder="1" applyAlignment="1">
      <alignment horizontal="center" vertical="center"/>
    </xf>
    <xf numFmtId="38" fontId="1" fillId="0" borderId="5" xfId="17" applyFont="1" applyBorder="1" applyAlignment="1">
      <alignment horizontal="right"/>
    </xf>
    <xf numFmtId="38" fontId="1" fillId="0" borderId="0" xfId="17" applyFont="1" applyBorder="1" applyAlignment="1" quotePrefix="1">
      <alignment horizontal="right"/>
    </xf>
    <xf numFmtId="183" fontId="1" fillId="0" borderId="0" xfId="17" applyNumberFormat="1" applyFont="1" applyBorder="1" applyAlignment="1">
      <alignment horizontal="right"/>
    </xf>
    <xf numFmtId="38" fontId="1" fillId="0" borderId="0" xfId="17" applyFont="1" applyBorder="1" applyAlignment="1">
      <alignment horizontal="right"/>
    </xf>
    <xf numFmtId="0" fontId="14" fillId="0" borderId="0" xfId="34" applyFont="1" applyBorder="1">
      <alignment/>
      <protection/>
    </xf>
    <xf numFmtId="183" fontId="1" fillId="0" borderId="0" xfId="34" applyNumberFormat="1" applyFont="1" applyBorder="1" applyAlignment="1">
      <alignment/>
      <protection/>
    </xf>
    <xf numFmtId="38" fontId="1" fillId="0" borderId="0" xfId="34" applyNumberFormat="1" applyFont="1" applyBorder="1" applyAlignment="1">
      <alignment/>
      <protection/>
    </xf>
    <xf numFmtId="183" fontId="1" fillId="0" borderId="11" xfId="17" applyNumberFormat="1" applyFont="1" applyBorder="1" applyAlignment="1">
      <alignment horizontal="right"/>
    </xf>
    <xf numFmtId="38" fontId="1" fillId="0" borderId="0" xfId="17" applyFont="1" applyFill="1" applyBorder="1" applyAlignment="1">
      <alignment horizontal="distributed" vertical="center"/>
    </xf>
    <xf numFmtId="0" fontId="1" fillId="0" borderId="18" xfId="34" applyFont="1" applyBorder="1">
      <alignment/>
      <protection/>
    </xf>
    <xf numFmtId="0" fontId="1" fillId="0" borderId="5" xfId="34" applyFont="1" applyBorder="1" applyAlignment="1">
      <alignment/>
      <protection/>
    </xf>
    <xf numFmtId="0" fontId="1" fillId="0" borderId="0" xfId="34" applyFont="1" applyBorder="1" applyAlignment="1">
      <alignment/>
      <protection/>
    </xf>
    <xf numFmtId="0" fontId="1" fillId="0" borderId="11" xfId="34" applyFont="1" applyBorder="1" applyAlignment="1">
      <alignment/>
      <protection/>
    </xf>
    <xf numFmtId="0" fontId="10" fillId="0" borderId="18" xfId="34" applyFont="1" applyBorder="1" applyAlignment="1">
      <alignment horizontal="distributed" vertical="center"/>
      <protection/>
    </xf>
    <xf numFmtId="183" fontId="10" fillId="0" borderId="11" xfId="17" applyNumberFormat="1" applyFont="1" applyBorder="1" applyAlignment="1">
      <alignment/>
    </xf>
    <xf numFmtId="0" fontId="1" fillId="0" borderId="18" xfId="34" applyFont="1" applyBorder="1" applyAlignment="1">
      <alignment horizontal="distributed" vertical="center"/>
      <protection/>
    </xf>
    <xf numFmtId="183" fontId="1" fillId="0" borderId="0" xfId="17" applyNumberFormat="1" applyFont="1" applyBorder="1" applyAlignment="1">
      <alignment/>
    </xf>
    <xf numFmtId="183" fontId="1" fillId="0" borderId="11" xfId="17" applyNumberFormat="1" applyFont="1" applyBorder="1" applyAlignment="1">
      <alignment/>
    </xf>
    <xf numFmtId="183" fontId="9" fillId="0" borderId="0" xfId="17" applyNumberFormat="1" applyFont="1" applyBorder="1" applyAlignment="1">
      <alignment/>
    </xf>
    <xf numFmtId="183" fontId="1" fillId="0" borderId="11" xfId="34" applyNumberFormat="1" applyFont="1" applyBorder="1" applyAlignment="1">
      <alignment/>
      <protection/>
    </xf>
    <xf numFmtId="183" fontId="10" fillId="0" borderId="11" xfId="34" applyNumberFormat="1" applyFont="1" applyBorder="1" applyAlignment="1">
      <alignment/>
      <protection/>
    </xf>
    <xf numFmtId="38" fontId="1" fillId="0" borderId="5" xfId="17" applyFont="1" applyFill="1" applyBorder="1" applyAlignment="1">
      <alignment horizontal="right"/>
    </xf>
    <xf numFmtId="183" fontId="1" fillId="0" borderId="0" xfId="17" applyNumberFormat="1" applyFont="1" applyFill="1" applyBorder="1" applyAlignment="1">
      <alignment horizontal="right"/>
    </xf>
    <xf numFmtId="183" fontId="1" fillId="0" borderId="0" xfId="17" applyNumberFormat="1" applyFont="1" applyFill="1" applyBorder="1" applyAlignment="1">
      <alignment/>
    </xf>
    <xf numFmtId="38" fontId="1" fillId="0" borderId="0" xfId="34" applyNumberFormat="1" applyFont="1" applyFill="1" applyBorder="1" applyAlignment="1">
      <alignment/>
      <protection/>
    </xf>
    <xf numFmtId="183" fontId="1" fillId="0" borderId="11" xfId="17" applyNumberFormat="1" applyFont="1" applyFill="1" applyBorder="1" applyAlignment="1">
      <alignment horizontal="right"/>
    </xf>
    <xf numFmtId="38" fontId="10" fillId="0" borderId="5" xfId="34" applyNumberFormat="1" applyFont="1" applyBorder="1" applyAlignment="1">
      <alignment/>
      <protection/>
    </xf>
    <xf numFmtId="38" fontId="10" fillId="0" borderId="0" xfId="34" applyNumberFormat="1" applyFont="1" applyBorder="1" applyAlignment="1">
      <alignment/>
      <protection/>
    </xf>
    <xf numFmtId="0" fontId="9" fillId="0" borderId="5" xfId="34" applyFont="1" applyBorder="1" applyAlignment="1">
      <alignment/>
      <protection/>
    </xf>
    <xf numFmtId="38" fontId="1" fillId="0" borderId="12" xfId="17" applyFont="1" applyBorder="1" applyAlignment="1">
      <alignment horizontal="right"/>
    </xf>
    <xf numFmtId="38" fontId="1" fillId="0" borderId="13" xfId="17" applyFont="1" applyBorder="1" applyAlignment="1">
      <alignment horizontal="right"/>
    </xf>
    <xf numFmtId="183" fontId="1" fillId="0" borderId="13" xfId="17" applyNumberFormat="1" applyFont="1" applyBorder="1" applyAlignment="1">
      <alignment horizontal="right"/>
    </xf>
    <xf numFmtId="183" fontId="1" fillId="0" borderId="13" xfId="17" applyNumberFormat="1" applyFont="1" applyBorder="1" applyAlignment="1">
      <alignment/>
    </xf>
    <xf numFmtId="38" fontId="1" fillId="0" borderId="13" xfId="34" applyNumberFormat="1" applyFont="1" applyBorder="1" applyAlignment="1">
      <alignment/>
      <protection/>
    </xf>
    <xf numFmtId="183" fontId="1" fillId="0" borderId="15" xfId="17" applyNumberFormat="1" applyFont="1" applyBorder="1" applyAlignment="1">
      <alignment horizontal="right"/>
    </xf>
    <xf numFmtId="38" fontId="7" fillId="0" borderId="0" xfId="17" applyFont="1" applyFill="1" applyAlignment="1">
      <alignment/>
    </xf>
    <xf numFmtId="38" fontId="1" fillId="0" borderId="0" xfId="17" applyFont="1" applyFill="1" applyAlignment="1">
      <alignment/>
    </xf>
    <xf numFmtId="0" fontId="1" fillId="0" borderId="0" xfId="35" applyFont="1" applyFill="1">
      <alignment/>
      <protection/>
    </xf>
    <xf numFmtId="38" fontId="1" fillId="0" borderId="0" xfId="17" applyFont="1" applyFill="1" applyAlignment="1">
      <alignment horizontal="centerContinuous"/>
    </xf>
    <xf numFmtId="38" fontId="1" fillId="0" borderId="0" xfId="17" applyFont="1" applyFill="1" applyBorder="1" applyAlignment="1">
      <alignment/>
    </xf>
    <xf numFmtId="38" fontId="1" fillId="0" borderId="24" xfId="17" applyFont="1" applyFill="1" applyBorder="1" applyAlignment="1">
      <alignment/>
    </xf>
    <xf numFmtId="38" fontId="1" fillId="0" borderId="11" xfId="17" applyFont="1" applyFill="1" applyBorder="1" applyAlignment="1">
      <alignment/>
    </xf>
    <xf numFmtId="38" fontId="1" fillId="0" borderId="19" xfId="17" applyFont="1" applyFill="1" applyBorder="1" applyAlignment="1">
      <alignment/>
    </xf>
    <xf numFmtId="38" fontId="1" fillId="0" borderId="29" xfId="17" applyFont="1" applyFill="1" applyBorder="1" applyAlignment="1">
      <alignment/>
    </xf>
    <xf numFmtId="38" fontId="1" fillId="0" borderId="20" xfId="17" applyFont="1" applyFill="1" applyBorder="1" applyAlignment="1">
      <alignment/>
    </xf>
    <xf numFmtId="38" fontId="1" fillId="0" borderId="1" xfId="17" applyFont="1" applyFill="1" applyBorder="1" applyAlignment="1">
      <alignment horizontal="left" vertical="center"/>
    </xf>
    <xf numFmtId="0" fontId="1" fillId="0" borderId="30" xfId="35" applyFont="1" applyFill="1" applyBorder="1" applyAlignment="1">
      <alignment horizontal="distributed" vertical="center"/>
      <protection/>
    </xf>
    <xf numFmtId="0" fontId="1" fillId="0" borderId="3" xfId="35" applyFont="1" applyFill="1" applyBorder="1" applyAlignment="1">
      <alignment horizontal="distributed" vertical="center"/>
      <protection/>
    </xf>
    <xf numFmtId="38" fontId="1" fillId="0" borderId="2" xfId="17" applyFont="1" applyFill="1" applyBorder="1" applyAlignment="1">
      <alignment horizontal="center"/>
    </xf>
    <xf numFmtId="38" fontId="1" fillId="0" borderId="17" xfId="17" applyFont="1" applyFill="1" applyBorder="1" applyAlignment="1">
      <alignment horizontal="centerContinuous"/>
    </xf>
    <xf numFmtId="38" fontId="1" fillId="0" borderId="29" xfId="17" applyFont="1" applyFill="1" applyBorder="1" applyAlignment="1">
      <alignment horizontal="centerContinuous"/>
    </xf>
    <xf numFmtId="38" fontId="1" fillId="0" borderId="31" xfId="17" applyFont="1" applyFill="1" applyBorder="1" applyAlignment="1">
      <alignment horizontal="centerContinuous"/>
    </xf>
    <xf numFmtId="38" fontId="1" fillId="0" borderId="20" xfId="17" applyFont="1" applyFill="1" applyBorder="1" applyAlignment="1">
      <alignment horizontal="center" vertical="center"/>
    </xf>
    <xf numFmtId="38" fontId="1" fillId="0" borderId="5" xfId="17" applyFont="1" applyFill="1" applyBorder="1" applyAlignment="1">
      <alignment horizontal="center"/>
    </xf>
    <xf numFmtId="38" fontId="1" fillId="0" borderId="0" xfId="17" applyFont="1" applyFill="1" applyBorder="1" applyAlignment="1">
      <alignment horizontal="center"/>
    </xf>
    <xf numFmtId="38" fontId="1" fillId="0" borderId="18" xfId="17" applyFont="1" applyFill="1" applyBorder="1" applyAlignment="1">
      <alignment horizontal="center"/>
    </xf>
    <xf numFmtId="0" fontId="1" fillId="0" borderId="18" xfId="35" applyFont="1" applyFill="1" applyBorder="1" applyAlignment="1">
      <alignment horizontal="center" vertical="center"/>
      <protection/>
    </xf>
    <xf numFmtId="38" fontId="1" fillId="0" borderId="12" xfId="17" applyFont="1" applyFill="1" applyBorder="1" applyAlignment="1">
      <alignment/>
    </xf>
    <xf numFmtId="38" fontId="1" fillId="0" borderId="13" xfId="17" applyFont="1" applyFill="1" applyBorder="1" applyAlignment="1">
      <alignment/>
    </xf>
    <xf numFmtId="38" fontId="1" fillId="0" borderId="17" xfId="17" applyFont="1" applyFill="1" applyBorder="1" applyAlignment="1">
      <alignment/>
    </xf>
    <xf numFmtId="38" fontId="1" fillId="0" borderId="17" xfId="17" applyFont="1" applyFill="1" applyBorder="1" applyAlignment="1">
      <alignment horizontal="center" vertical="center"/>
    </xf>
    <xf numFmtId="38" fontId="1" fillId="0" borderId="17" xfId="17" applyFont="1" applyFill="1" applyBorder="1" applyAlignment="1">
      <alignment horizontal="center"/>
    </xf>
    <xf numFmtId="38" fontId="1" fillId="0" borderId="15" xfId="17" applyFont="1" applyFill="1" applyBorder="1" applyAlignment="1">
      <alignment horizontal="center" vertical="center"/>
    </xf>
    <xf numFmtId="38" fontId="1" fillId="0" borderId="5" xfId="17" applyFont="1" applyFill="1" applyBorder="1" applyAlignment="1">
      <alignment/>
    </xf>
    <xf numFmtId="0" fontId="1" fillId="0" borderId="0" xfId="35" applyFont="1" applyFill="1" applyBorder="1" applyAlignment="1">
      <alignment horizontal="distributed" vertical="center" wrapText="1"/>
      <protection/>
    </xf>
    <xf numFmtId="38" fontId="1" fillId="0" borderId="0" xfId="17" applyFont="1" applyFill="1" applyBorder="1" applyAlignment="1">
      <alignment horizontal="center" vertical="center"/>
    </xf>
    <xf numFmtId="38" fontId="1" fillId="0" borderId="0" xfId="17" applyFont="1" applyFill="1" applyBorder="1" applyAlignment="1">
      <alignment horizontal="distributed" vertical="center" wrapText="1"/>
    </xf>
    <xf numFmtId="38" fontId="1" fillId="0" borderId="11" xfId="17" applyFont="1" applyFill="1" applyBorder="1" applyAlignment="1">
      <alignment horizontal="center" vertical="center"/>
    </xf>
    <xf numFmtId="41" fontId="1" fillId="0" borderId="5" xfId="17" applyNumberFormat="1" applyFont="1" applyFill="1" applyBorder="1" applyAlignment="1">
      <alignment horizontal="right"/>
    </xf>
    <xf numFmtId="0" fontId="1" fillId="0" borderId="5" xfId="35" applyFont="1" applyFill="1" applyBorder="1" applyAlignment="1">
      <alignment horizontal="center"/>
      <protection/>
    </xf>
    <xf numFmtId="38" fontId="10" fillId="0" borderId="11" xfId="17" applyFont="1" applyFill="1" applyBorder="1" applyAlignment="1">
      <alignment/>
    </xf>
    <xf numFmtId="38" fontId="10" fillId="0" borderId="5" xfId="17" applyFont="1" applyFill="1" applyBorder="1" applyAlignment="1">
      <alignment horizontal="center"/>
    </xf>
    <xf numFmtId="41" fontId="10" fillId="0" borderId="5" xfId="17" applyNumberFormat="1" applyFont="1" applyFill="1" applyBorder="1" applyAlignment="1">
      <alignment horizontal="right"/>
    </xf>
    <xf numFmtId="0" fontId="10" fillId="0" borderId="5" xfId="35" applyFont="1" applyFill="1" applyBorder="1" applyAlignment="1">
      <alignment horizontal="center"/>
      <protection/>
    </xf>
    <xf numFmtId="38" fontId="10" fillId="0" borderId="0" xfId="17" applyFont="1" applyFill="1" applyAlignment="1">
      <alignment/>
    </xf>
    <xf numFmtId="0" fontId="14" fillId="0" borderId="11" xfId="35" applyFont="1" applyFill="1" applyBorder="1">
      <alignment/>
      <protection/>
    </xf>
    <xf numFmtId="38" fontId="1" fillId="0" borderId="18" xfId="17" applyFont="1" applyFill="1" applyBorder="1" applyAlignment="1">
      <alignment/>
    </xf>
    <xf numFmtId="41" fontId="1" fillId="0" borderId="12" xfId="17" applyNumberFormat="1" applyFont="1" applyFill="1" applyBorder="1" applyAlignment="1">
      <alignment horizontal="right"/>
    </xf>
    <xf numFmtId="177" fontId="1" fillId="0" borderId="13" xfId="17" applyNumberFormat="1" applyFont="1" applyFill="1" applyBorder="1" applyAlignment="1">
      <alignment horizontal="right"/>
    </xf>
    <xf numFmtId="177" fontId="1" fillId="0" borderId="15" xfId="17" applyNumberFormat="1" applyFont="1" applyFill="1" applyBorder="1" applyAlignment="1">
      <alignment horizontal="right"/>
    </xf>
    <xf numFmtId="38" fontId="8" fillId="0" borderId="0" xfId="17" applyFont="1" applyFill="1" applyBorder="1" applyAlignment="1">
      <alignment/>
    </xf>
    <xf numFmtId="38" fontId="1" fillId="0" borderId="0" xfId="17" applyFont="1" applyFill="1" applyAlignment="1">
      <alignment horizontal="distributed" vertical="center" wrapText="1"/>
    </xf>
    <xf numFmtId="38" fontId="10" fillId="0" borderId="0" xfId="17" applyFont="1" applyFill="1" applyBorder="1" applyAlignment="1">
      <alignment/>
    </xf>
    <xf numFmtId="38" fontId="8" fillId="0" borderId="0" xfId="17" applyFont="1" applyFill="1" applyAlignment="1">
      <alignment/>
    </xf>
    <xf numFmtId="0" fontId="1" fillId="0" borderId="0" xfId="36" applyFont="1" applyFill="1">
      <alignment/>
      <protection/>
    </xf>
    <xf numFmtId="0" fontId="7" fillId="0" borderId="0" xfId="36" applyFont="1" applyFill="1" applyAlignment="1">
      <alignment/>
      <protection/>
    </xf>
    <xf numFmtId="0" fontId="1" fillId="0" borderId="0" xfId="36" applyFont="1" applyFill="1" applyAlignment="1">
      <alignment horizontal="centerContinuous"/>
      <protection/>
    </xf>
    <xf numFmtId="0" fontId="1" fillId="0" borderId="0" xfId="36" applyFont="1" applyFill="1" applyAlignment="1">
      <alignment/>
      <protection/>
    </xf>
    <xf numFmtId="0" fontId="1" fillId="0" borderId="0" xfId="36" applyFont="1" applyFill="1" applyBorder="1">
      <alignment/>
      <protection/>
    </xf>
    <xf numFmtId="0" fontId="1" fillId="0" borderId="0" xfId="36" applyFont="1" applyFill="1" applyBorder="1" applyAlignment="1">
      <alignment horizontal="centerContinuous"/>
      <protection/>
    </xf>
    <xf numFmtId="0" fontId="1" fillId="0" borderId="0" xfId="36" applyFont="1" applyFill="1" applyBorder="1" applyAlignment="1">
      <alignment horizontal="right"/>
      <protection/>
    </xf>
    <xf numFmtId="0" fontId="1" fillId="0" borderId="11" xfId="36" applyFont="1" applyFill="1" applyBorder="1" applyAlignment="1">
      <alignment vertical="center"/>
      <protection/>
    </xf>
    <xf numFmtId="0" fontId="1" fillId="0" borderId="0" xfId="36" applyFont="1" applyFill="1" applyAlignment="1">
      <alignment vertical="center"/>
      <protection/>
    </xf>
    <xf numFmtId="0" fontId="1" fillId="0" borderId="23" xfId="36" applyFont="1" applyFill="1" applyBorder="1" applyAlignment="1">
      <alignment horizontal="distributed" vertical="center"/>
      <protection/>
    </xf>
    <xf numFmtId="0" fontId="1" fillId="0" borderId="6" xfId="36" applyFont="1" applyFill="1" applyBorder="1" applyAlignment="1">
      <alignment horizontal="distributed" vertical="center"/>
      <protection/>
    </xf>
    <xf numFmtId="0" fontId="1" fillId="0" borderId="17" xfId="36" applyFont="1" applyFill="1" applyBorder="1" applyAlignment="1">
      <alignment horizontal="distributed" vertical="center"/>
      <protection/>
    </xf>
    <xf numFmtId="0" fontId="1" fillId="0" borderId="12" xfId="36" applyFont="1" applyFill="1" applyBorder="1" applyAlignment="1">
      <alignment horizontal="distributed" vertical="center"/>
      <protection/>
    </xf>
    <xf numFmtId="0" fontId="1" fillId="0" borderId="11" xfId="36" applyFont="1" applyFill="1" applyBorder="1" applyAlignment="1">
      <alignment horizontal="distributed" vertical="center"/>
      <protection/>
    </xf>
    <xf numFmtId="197" fontId="1" fillId="0" borderId="6" xfId="17" applyNumberFormat="1" applyFont="1" applyFill="1" applyBorder="1" applyAlignment="1">
      <alignment horizontal="right" vertical="center"/>
    </xf>
    <xf numFmtId="197" fontId="1" fillId="0" borderId="7" xfId="17" applyNumberFormat="1" applyFont="1" applyFill="1" applyBorder="1" applyAlignment="1">
      <alignment horizontal="right" vertical="center"/>
    </xf>
    <xf numFmtId="197" fontId="1" fillId="0" borderId="7" xfId="17" applyNumberFormat="1" applyFont="1" applyFill="1" applyBorder="1" applyAlignment="1">
      <alignment vertical="center"/>
    </xf>
    <xf numFmtId="197" fontId="1" fillId="0" borderId="9" xfId="17" applyNumberFormat="1" applyFont="1" applyFill="1" applyBorder="1" applyAlignment="1">
      <alignment vertical="center"/>
    </xf>
    <xf numFmtId="0" fontId="18" fillId="0" borderId="15" xfId="25" applyFont="1" applyBorder="1" applyAlignment="1">
      <alignment horizontal="center" vertical="center" wrapText="1"/>
      <protection/>
    </xf>
    <xf numFmtId="197" fontId="1" fillId="0" borderId="5" xfId="17" applyNumberFormat="1" applyFont="1" applyFill="1" applyBorder="1" applyAlignment="1">
      <alignment vertical="center"/>
    </xf>
    <xf numFmtId="197" fontId="1" fillId="0" borderId="0" xfId="17" applyNumberFormat="1" applyFont="1" applyFill="1" applyBorder="1" applyAlignment="1">
      <alignment vertical="center"/>
    </xf>
    <xf numFmtId="197" fontId="1" fillId="0" borderId="11" xfId="17" applyNumberFormat="1" applyFont="1" applyFill="1" applyBorder="1" applyAlignment="1">
      <alignment vertical="center"/>
    </xf>
    <xf numFmtId="0" fontId="8" fillId="0" borderId="11" xfId="36" applyFont="1" applyFill="1" applyBorder="1" applyAlignment="1">
      <alignment vertical="center"/>
      <protection/>
    </xf>
    <xf numFmtId="0" fontId="10" fillId="0" borderId="11" xfId="36" applyFont="1" applyFill="1" applyBorder="1" applyAlignment="1" quotePrefix="1">
      <alignment horizontal="left" vertical="center"/>
      <protection/>
    </xf>
    <xf numFmtId="197" fontId="10" fillId="0" borderId="5" xfId="17" applyNumberFormat="1" applyFont="1" applyFill="1" applyBorder="1" applyAlignment="1">
      <alignment vertical="center"/>
    </xf>
    <xf numFmtId="197" fontId="10" fillId="0" borderId="0" xfId="17" applyNumberFormat="1" applyFont="1" applyFill="1" applyBorder="1" applyAlignment="1">
      <alignment vertical="center"/>
    </xf>
    <xf numFmtId="197" fontId="10" fillId="0" borderId="11" xfId="17" applyNumberFormat="1" applyFont="1" applyFill="1" applyBorder="1" applyAlignment="1">
      <alignment vertical="center"/>
    </xf>
    <xf numFmtId="0" fontId="8" fillId="0" borderId="0" xfId="36" applyFont="1" applyFill="1" applyAlignment="1">
      <alignment vertical="center"/>
      <protection/>
    </xf>
    <xf numFmtId="0" fontId="10" fillId="0" borderId="11" xfId="36" applyFont="1" applyFill="1" applyBorder="1" applyAlignment="1">
      <alignment horizontal="distributed" vertical="center"/>
      <protection/>
    </xf>
    <xf numFmtId="197" fontId="8" fillId="0" borderId="5" xfId="17" applyNumberFormat="1" applyFont="1" applyFill="1" applyBorder="1" applyAlignment="1">
      <alignment vertical="center"/>
    </xf>
    <xf numFmtId="197" fontId="8" fillId="0" borderId="0" xfId="17" applyNumberFormat="1" applyFont="1" applyFill="1" applyBorder="1" applyAlignment="1">
      <alignment vertical="center"/>
    </xf>
    <xf numFmtId="197" fontId="8" fillId="0" borderId="11" xfId="17" applyNumberFormat="1" applyFont="1" applyFill="1" applyBorder="1" applyAlignment="1">
      <alignment vertical="center"/>
    </xf>
    <xf numFmtId="0" fontId="1" fillId="0" borderId="11" xfId="36" applyFont="1" applyFill="1" applyBorder="1" applyAlignment="1">
      <alignment horizontal="center" vertical="center"/>
      <protection/>
    </xf>
    <xf numFmtId="197" fontId="9" fillId="0" borderId="0" xfId="17" applyNumberFormat="1" applyFont="1" applyFill="1" applyBorder="1" applyAlignment="1">
      <alignment vertical="center"/>
    </xf>
    <xf numFmtId="197" fontId="1" fillId="0" borderId="5" xfId="17" applyNumberFormat="1" applyFont="1" applyFill="1" applyBorder="1" applyAlignment="1">
      <alignment horizontal="right" vertical="center"/>
    </xf>
    <xf numFmtId="197" fontId="1" fillId="0" borderId="0" xfId="17" applyNumberFormat="1" applyFont="1" applyFill="1" applyBorder="1" applyAlignment="1">
      <alignment horizontal="right" vertical="center"/>
    </xf>
    <xf numFmtId="197" fontId="1" fillId="0" borderId="11" xfId="17" applyNumberFormat="1" applyFont="1" applyFill="1" applyBorder="1" applyAlignment="1">
      <alignment horizontal="right" vertical="center"/>
    </xf>
    <xf numFmtId="197" fontId="1" fillId="0" borderId="0" xfId="17" applyNumberFormat="1" applyFont="1" applyFill="1" applyBorder="1" applyAlignment="1">
      <alignment horizontal="center" vertical="center"/>
    </xf>
    <xf numFmtId="197" fontId="1" fillId="0" borderId="11" xfId="17" applyNumberFormat="1" applyFont="1" applyFill="1" applyBorder="1" applyAlignment="1">
      <alignment horizontal="center" vertical="center"/>
    </xf>
    <xf numFmtId="0" fontId="1" fillId="0" borderId="15" xfId="36" applyFont="1" applyFill="1" applyBorder="1" applyAlignment="1">
      <alignment horizontal="distributed" vertical="center"/>
      <protection/>
    </xf>
    <xf numFmtId="197" fontId="1" fillId="0" borderId="12" xfId="17" applyNumberFormat="1" applyFont="1" applyFill="1" applyBorder="1" applyAlignment="1">
      <alignment horizontal="right" vertical="center"/>
    </xf>
    <xf numFmtId="197" fontId="1" fillId="0" borderId="13" xfId="17" applyNumberFormat="1" applyFont="1" applyFill="1" applyBorder="1" applyAlignment="1">
      <alignment horizontal="right" vertical="center"/>
    </xf>
    <xf numFmtId="197" fontId="1" fillId="0" borderId="13" xfId="17" applyNumberFormat="1" applyFont="1" applyFill="1" applyBorder="1" applyAlignment="1">
      <alignment horizontal="center" vertical="center"/>
    </xf>
    <xf numFmtId="197" fontId="1" fillId="0" borderId="15" xfId="17" applyNumberFormat="1" applyFont="1" applyFill="1" applyBorder="1" applyAlignment="1">
      <alignment horizontal="right" vertical="center"/>
    </xf>
    <xf numFmtId="0" fontId="1" fillId="0" borderId="0" xfId="37" applyFont="1" applyFill="1" applyAlignment="1">
      <alignment vertical="center"/>
      <protection/>
    </xf>
    <xf numFmtId="0" fontId="7" fillId="0" borderId="0" xfId="37" applyFont="1" applyFill="1" applyAlignment="1">
      <alignment vertical="center"/>
      <protection/>
    </xf>
    <xf numFmtId="0" fontId="1" fillId="0" borderId="0" xfId="37" applyFont="1" applyFill="1" applyAlignment="1">
      <alignment horizontal="right" vertical="center"/>
      <protection/>
    </xf>
    <xf numFmtId="0" fontId="1" fillId="0" borderId="0" xfId="37" applyFont="1" applyFill="1" applyBorder="1" applyAlignment="1">
      <alignment vertical="center"/>
      <protection/>
    </xf>
    <xf numFmtId="0" fontId="10" fillId="0" borderId="0" xfId="37" applyFont="1" applyFill="1" applyAlignment="1">
      <alignment vertical="center"/>
      <protection/>
    </xf>
    <xf numFmtId="41" fontId="10" fillId="0" borderId="7" xfId="37" applyNumberFormat="1" applyFont="1" applyFill="1" applyBorder="1" applyAlignment="1">
      <alignment vertical="center"/>
      <protection/>
    </xf>
    <xf numFmtId="191" fontId="10" fillId="0" borderId="7" xfId="37" applyNumberFormat="1" applyFont="1" applyFill="1" applyBorder="1" applyAlignment="1">
      <alignment vertical="center"/>
      <protection/>
    </xf>
    <xf numFmtId="180" fontId="10" fillId="0" borderId="0" xfId="37" applyNumberFormat="1" applyFont="1" applyFill="1" applyBorder="1" applyAlignment="1">
      <alignment vertical="center"/>
      <protection/>
    </xf>
    <xf numFmtId="184" fontId="10" fillId="0" borderId="9" xfId="37" applyNumberFormat="1" applyFont="1" applyFill="1" applyBorder="1" applyAlignment="1">
      <alignment vertical="center"/>
      <protection/>
    </xf>
    <xf numFmtId="0" fontId="1" fillId="0" borderId="5" xfId="37" applyFont="1" applyFill="1" applyBorder="1" applyAlignment="1">
      <alignment vertical="center"/>
      <protection/>
    </xf>
    <xf numFmtId="0" fontId="1" fillId="0" borderId="11" xfId="37" applyFont="1" applyFill="1" applyBorder="1" applyAlignment="1">
      <alignment vertical="center"/>
      <protection/>
    </xf>
    <xf numFmtId="41" fontId="1" fillId="0" borderId="5" xfId="37" applyNumberFormat="1" applyFont="1" applyFill="1" applyBorder="1" applyAlignment="1">
      <alignment vertical="center"/>
      <protection/>
    </xf>
    <xf numFmtId="191" fontId="1" fillId="0" borderId="0" xfId="37" applyNumberFormat="1" applyFont="1" applyFill="1" applyBorder="1" applyAlignment="1">
      <alignment vertical="center"/>
      <protection/>
    </xf>
    <xf numFmtId="41" fontId="1" fillId="0" borderId="0" xfId="37" applyNumberFormat="1" applyFont="1" applyFill="1" applyBorder="1" applyAlignment="1">
      <alignment vertical="center"/>
      <protection/>
    </xf>
    <xf numFmtId="180" fontId="1" fillId="0" borderId="0" xfId="37" applyNumberFormat="1" applyFont="1" applyFill="1" applyBorder="1" applyAlignment="1">
      <alignment vertical="center"/>
      <protection/>
    </xf>
    <xf numFmtId="184" fontId="1" fillId="0" borderId="11" xfId="37" applyNumberFormat="1" applyFont="1" applyFill="1" applyBorder="1" applyAlignment="1">
      <alignment vertical="center"/>
      <protection/>
    </xf>
    <xf numFmtId="0" fontId="1" fillId="0" borderId="5" xfId="37" applyFont="1" applyFill="1" applyBorder="1" applyAlignment="1">
      <alignment horizontal="distributed" vertical="center"/>
      <protection/>
    </xf>
    <xf numFmtId="0" fontId="1" fillId="0" borderId="11" xfId="37" applyFont="1" applyFill="1" applyBorder="1" applyAlignment="1">
      <alignment horizontal="distributed" vertical="center"/>
      <protection/>
    </xf>
    <xf numFmtId="189" fontId="1" fillId="0" borderId="0" xfId="37" applyNumberFormat="1" applyFont="1" applyFill="1" applyBorder="1" applyAlignment="1">
      <alignment vertical="center"/>
      <protection/>
    </xf>
    <xf numFmtId="209" fontId="1" fillId="0" borderId="0" xfId="37" applyNumberFormat="1" applyFont="1" applyFill="1" applyBorder="1" applyAlignment="1">
      <alignment vertical="center"/>
      <protection/>
    </xf>
    <xf numFmtId="191" fontId="1" fillId="0" borderId="11" xfId="37" applyNumberFormat="1" applyFont="1" applyFill="1" applyBorder="1" applyAlignment="1">
      <alignment vertical="center"/>
      <protection/>
    </xf>
    <xf numFmtId="209" fontId="1" fillId="0" borderId="0" xfId="17" applyNumberFormat="1" applyFont="1" applyFill="1" applyBorder="1" applyAlignment="1">
      <alignment vertical="center"/>
    </xf>
    <xf numFmtId="189" fontId="1" fillId="0" borderId="0" xfId="17" applyNumberFormat="1" applyFont="1" applyFill="1" applyBorder="1" applyAlignment="1">
      <alignment vertical="center"/>
    </xf>
    <xf numFmtId="180" fontId="1" fillId="0" borderId="0" xfId="17" applyNumberFormat="1" applyFont="1" applyFill="1" applyBorder="1" applyAlignment="1">
      <alignment vertical="center"/>
    </xf>
    <xf numFmtId="184" fontId="1" fillId="0" borderId="11" xfId="17" applyNumberFormat="1" applyFont="1" applyFill="1" applyBorder="1" applyAlignment="1">
      <alignment vertical="center"/>
    </xf>
    <xf numFmtId="41" fontId="1" fillId="0" borderId="11" xfId="37" applyNumberFormat="1" applyFont="1" applyFill="1" applyBorder="1" applyAlignment="1">
      <alignment vertical="center"/>
      <protection/>
    </xf>
    <xf numFmtId="0" fontId="1" fillId="0" borderId="11" xfId="37" applyFont="1" applyFill="1" applyBorder="1" applyAlignment="1">
      <alignment horizontal="center" vertical="center"/>
      <protection/>
    </xf>
    <xf numFmtId="0" fontId="1" fillId="0" borderId="12" xfId="37" applyFont="1" applyFill="1" applyBorder="1" applyAlignment="1">
      <alignment horizontal="distributed" vertical="center"/>
      <protection/>
    </xf>
    <xf numFmtId="0" fontId="1" fillId="0" borderId="15" xfId="37" applyFont="1" applyFill="1" applyBorder="1" applyAlignment="1">
      <alignment horizontal="distributed" vertical="center"/>
      <protection/>
    </xf>
    <xf numFmtId="209" fontId="1" fillId="0" borderId="13" xfId="17" applyNumberFormat="1" applyFont="1" applyFill="1" applyBorder="1" applyAlignment="1">
      <alignment vertical="center"/>
    </xf>
    <xf numFmtId="189" fontId="1" fillId="0" borderId="13" xfId="17" applyNumberFormat="1" applyFont="1" applyFill="1" applyBorder="1" applyAlignment="1">
      <alignment vertical="center"/>
    </xf>
    <xf numFmtId="180" fontId="1" fillId="0" borderId="13" xfId="17" applyNumberFormat="1" applyFont="1" applyFill="1" applyBorder="1" applyAlignment="1">
      <alignment vertical="center"/>
    </xf>
    <xf numFmtId="184" fontId="1" fillId="0" borderId="15" xfId="17" applyNumberFormat="1" applyFont="1" applyFill="1" applyBorder="1" applyAlignment="1">
      <alignment vertical="center"/>
    </xf>
    <xf numFmtId="191" fontId="1" fillId="0" borderId="0" xfId="37" applyNumberFormat="1" applyFont="1" applyFill="1" applyAlignment="1">
      <alignment vertical="center"/>
      <protection/>
    </xf>
    <xf numFmtId="0" fontId="1" fillId="0" borderId="0" xfId="38" applyFont="1">
      <alignment/>
      <protection/>
    </xf>
    <xf numFmtId="0" fontId="7" fillId="0" borderId="0" xfId="38" applyFont="1" applyAlignment="1">
      <alignment horizontal="left"/>
      <protection/>
    </xf>
    <xf numFmtId="0" fontId="1" fillId="0" borderId="0" xfId="38" applyFont="1" applyAlignment="1">
      <alignment horizontal="centerContinuous"/>
      <protection/>
    </xf>
    <xf numFmtId="0" fontId="1" fillId="0" borderId="24" xfId="38" applyFont="1" applyBorder="1">
      <alignment/>
      <protection/>
    </xf>
    <xf numFmtId="0" fontId="1" fillId="0" borderId="24" xfId="38" applyFont="1" applyBorder="1" applyAlignment="1">
      <alignment horizontal="centerContinuous"/>
      <protection/>
    </xf>
    <xf numFmtId="0" fontId="1" fillId="0" borderId="0" xfId="38" applyFont="1" applyBorder="1" applyAlignment="1">
      <alignment horizontal="right"/>
      <protection/>
    </xf>
    <xf numFmtId="0" fontId="1" fillId="0" borderId="0" xfId="38" applyFont="1" applyBorder="1">
      <alignment/>
      <protection/>
    </xf>
    <xf numFmtId="0" fontId="1" fillId="0" borderId="20" xfId="38" applyFont="1" applyBorder="1" applyAlignment="1">
      <alignment horizontal="center"/>
      <protection/>
    </xf>
    <xf numFmtId="0" fontId="1" fillId="0" borderId="30" xfId="38" applyFont="1" applyBorder="1" applyAlignment="1">
      <alignment horizontal="centerContinuous" vertical="center"/>
      <protection/>
    </xf>
    <xf numFmtId="0" fontId="1" fillId="0" borderId="3" xfId="38" applyFont="1" applyBorder="1" applyAlignment="1">
      <alignment horizontal="centerContinuous" vertical="center"/>
      <protection/>
    </xf>
    <xf numFmtId="0" fontId="1" fillId="0" borderId="20" xfId="38" applyFont="1" applyBorder="1" applyAlignment="1">
      <alignment horizontal="center" vertical="center"/>
      <protection/>
    </xf>
    <xf numFmtId="0" fontId="1" fillId="0" borderId="18" xfId="38" applyFont="1" applyBorder="1" applyAlignment="1">
      <alignment horizontal="center" vertical="center"/>
      <protection/>
    </xf>
    <xf numFmtId="0" fontId="1" fillId="0" borderId="23" xfId="38" applyFont="1" applyBorder="1" applyAlignment="1">
      <alignment horizontal="center" vertical="center"/>
      <protection/>
    </xf>
    <xf numFmtId="0" fontId="1" fillId="0" borderId="11" xfId="38" applyFont="1" applyBorder="1" applyAlignment="1">
      <alignment horizontal="center" vertical="center"/>
      <protection/>
    </xf>
    <xf numFmtId="0" fontId="1" fillId="0" borderId="17" xfId="38" applyFont="1" applyBorder="1" applyAlignment="1">
      <alignment horizontal="center" vertical="center"/>
      <protection/>
    </xf>
    <xf numFmtId="0" fontId="1" fillId="0" borderId="15" xfId="38" applyFont="1" applyBorder="1" applyAlignment="1">
      <alignment horizontal="center" vertical="center"/>
      <protection/>
    </xf>
    <xf numFmtId="0" fontId="1" fillId="0" borderId="17" xfId="38" applyFont="1" applyBorder="1" applyAlignment="1">
      <alignment horizontal="center"/>
      <protection/>
    </xf>
    <xf numFmtId="0" fontId="1" fillId="0" borderId="15" xfId="38" applyFont="1" applyBorder="1" applyAlignment="1">
      <alignment horizontal="centerContinuous" vertical="center"/>
      <protection/>
    </xf>
    <xf numFmtId="0" fontId="1" fillId="0" borderId="16" xfId="38" applyFont="1" applyBorder="1" applyAlignment="1">
      <alignment horizontal="center" vertical="center"/>
      <protection/>
    </xf>
    <xf numFmtId="0" fontId="1" fillId="0" borderId="16" xfId="38" applyFont="1" applyBorder="1" applyAlignment="1">
      <alignment horizontal="centerContinuous" vertical="center"/>
      <protection/>
    </xf>
    <xf numFmtId="0" fontId="1" fillId="0" borderId="22" xfId="38" applyFont="1" applyBorder="1" applyAlignment="1">
      <alignment horizontal="centerContinuous"/>
      <protection/>
    </xf>
    <xf numFmtId="0" fontId="1" fillId="0" borderId="16" xfId="38" applyFont="1" applyBorder="1" applyAlignment="1">
      <alignment horizontal="center"/>
      <protection/>
    </xf>
    <xf numFmtId="0" fontId="1" fillId="0" borderId="16" xfId="38" applyFont="1" applyBorder="1" applyAlignment="1">
      <alignment horizontal="centerContinuous"/>
      <protection/>
    </xf>
    <xf numFmtId="0" fontId="10" fillId="0" borderId="0" xfId="38" applyFont="1" applyBorder="1" applyAlignment="1">
      <alignment vertical="center"/>
      <protection/>
    </xf>
    <xf numFmtId="0" fontId="10" fillId="0" borderId="18" xfId="38" applyFont="1" applyBorder="1" applyAlignment="1">
      <alignment horizontal="distributed" vertical="center"/>
      <protection/>
    </xf>
    <xf numFmtId="41" fontId="10" fillId="0" borderId="0" xfId="38" applyNumberFormat="1" applyFont="1" applyFill="1" applyBorder="1" applyAlignment="1">
      <alignment vertical="center"/>
      <protection/>
    </xf>
    <xf numFmtId="41" fontId="10" fillId="0" borderId="7" xfId="38" applyNumberFormat="1" applyFont="1" applyFill="1" applyBorder="1" applyAlignment="1">
      <alignment vertical="center"/>
      <protection/>
    </xf>
    <xf numFmtId="198" fontId="10" fillId="0" borderId="7" xfId="38" applyNumberFormat="1" applyFont="1" applyFill="1" applyBorder="1" applyAlignment="1">
      <alignment vertical="center"/>
      <protection/>
    </xf>
    <xf numFmtId="41" fontId="10" fillId="0" borderId="11" xfId="38" applyNumberFormat="1" applyFont="1" applyFill="1" applyBorder="1" applyAlignment="1">
      <alignment vertical="center"/>
      <protection/>
    </xf>
    <xf numFmtId="0" fontId="10" fillId="0" borderId="0" xfId="38" applyFont="1" applyAlignment="1">
      <alignment vertical="center"/>
      <protection/>
    </xf>
    <xf numFmtId="0" fontId="1" fillId="0" borderId="18" xfId="38" applyFont="1" applyBorder="1" applyAlignment="1">
      <alignment horizontal="distributed"/>
      <protection/>
    </xf>
    <xf numFmtId="41" fontId="1" fillId="0" borderId="0" xfId="38" applyNumberFormat="1" applyFont="1" applyFill="1" applyBorder="1">
      <alignment/>
      <protection/>
    </xf>
    <xf numFmtId="198" fontId="1" fillId="0" borderId="0" xfId="38" applyNumberFormat="1" applyFont="1" applyFill="1" applyBorder="1">
      <alignment/>
      <protection/>
    </xf>
    <xf numFmtId="41" fontId="1" fillId="0" borderId="0" xfId="38" applyNumberFormat="1" applyFont="1" applyFill="1" applyBorder="1" applyAlignment="1">
      <alignment horizontal="right"/>
      <protection/>
    </xf>
    <xf numFmtId="41" fontId="1" fillId="0" borderId="11" xfId="38" applyNumberFormat="1" applyFont="1" applyFill="1" applyBorder="1">
      <alignment/>
      <protection/>
    </xf>
    <xf numFmtId="198" fontId="1" fillId="0" borderId="0" xfId="38" applyNumberFormat="1" applyFont="1" applyFill="1" applyBorder="1" applyAlignment="1">
      <alignment horizontal="right"/>
      <protection/>
    </xf>
    <xf numFmtId="41" fontId="1" fillId="0" borderId="11" xfId="38" applyNumberFormat="1" applyFont="1" applyFill="1" applyBorder="1" applyAlignment="1">
      <alignment horizontal="right"/>
      <protection/>
    </xf>
    <xf numFmtId="41" fontId="1" fillId="0" borderId="5" xfId="38" applyNumberFormat="1" applyFont="1" applyFill="1" applyBorder="1" applyAlignment="1">
      <alignment horizontal="right"/>
      <protection/>
    </xf>
    <xf numFmtId="0" fontId="1" fillId="0" borderId="17" xfId="38" applyFont="1" applyBorder="1" applyAlignment="1">
      <alignment horizontal="distributed"/>
      <protection/>
    </xf>
    <xf numFmtId="41" fontId="1" fillId="0" borderId="12" xfId="38" applyNumberFormat="1" applyFont="1" applyFill="1" applyBorder="1" applyAlignment="1">
      <alignment horizontal="right"/>
      <protection/>
    </xf>
    <xf numFmtId="41" fontId="1" fillId="0" borderId="13" xfId="38" applyNumberFormat="1" applyFont="1" applyFill="1" applyBorder="1" applyAlignment="1">
      <alignment horizontal="right"/>
      <protection/>
    </xf>
    <xf numFmtId="198" fontId="1" fillId="0" borderId="13" xfId="38" applyNumberFormat="1" applyFont="1" applyFill="1" applyBorder="1" applyAlignment="1">
      <alignment horizontal="right"/>
      <protection/>
    </xf>
    <xf numFmtId="41" fontId="1" fillId="0" borderId="13" xfId="38" applyNumberFormat="1" applyFont="1" applyFill="1" applyBorder="1">
      <alignment/>
      <protection/>
    </xf>
    <xf numFmtId="41" fontId="1" fillId="0" borderId="15" xfId="38" applyNumberFormat="1" applyFont="1" applyFill="1" applyBorder="1" applyAlignment="1">
      <alignment horizontal="right"/>
      <protection/>
    </xf>
    <xf numFmtId="38" fontId="1" fillId="0" borderId="2" xfId="17" applyFont="1" applyBorder="1" applyAlignment="1">
      <alignment vertical="center" wrapText="1"/>
    </xf>
    <xf numFmtId="38" fontId="1" fillId="0" borderId="2" xfId="17" applyFont="1" applyBorder="1" applyAlignment="1">
      <alignment horizontal="center" vertical="center" wrapText="1"/>
    </xf>
    <xf numFmtId="38" fontId="1" fillId="0" borderId="4" xfId="17" applyFont="1" applyBorder="1" applyAlignment="1">
      <alignment vertical="center"/>
    </xf>
    <xf numFmtId="38" fontId="1" fillId="0" borderId="3" xfId="17" applyFont="1" applyBorder="1" applyAlignment="1">
      <alignment vertical="center"/>
    </xf>
    <xf numFmtId="38" fontId="10" fillId="0" borderId="26" xfId="17" applyFont="1" applyBorder="1" applyAlignment="1">
      <alignment vertical="center"/>
    </xf>
    <xf numFmtId="38" fontId="10" fillId="0" borderId="27" xfId="17" applyFont="1" applyBorder="1" applyAlignment="1">
      <alignment vertical="center"/>
    </xf>
    <xf numFmtId="38" fontId="1" fillId="0" borderId="27" xfId="17" applyFont="1" applyBorder="1" applyAlignment="1">
      <alignment vertical="center"/>
    </xf>
    <xf numFmtId="38" fontId="1" fillId="0" borderId="5" xfId="17" applyFont="1" applyBorder="1" applyAlignment="1">
      <alignment horizontal="left" vertical="center"/>
    </xf>
    <xf numFmtId="0" fontId="1" fillId="0" borderId="11" xfId="39" applyFont="1" applyBorder="1" applyAlignment="1">
      <alignment horizontal="distributed" vertical="center"/>
      <protection/>
    </xf>
    <xf numFmtId="176" fontId="1" fillId="0" borderId="0" xfId="39" applyNumberFormat="1" applyFont="1" applyBorder="1" applyAlignment="1">
      <alignment vertical="center"/>
      <protection/>
    </xf>
    <xf numFmtId="0" fontId="1" fillId="0" borderId="5" xfId="39" applyFont="1" applyBorder="1" applyAlignment="1">
      <alignment horizontal="left" vertical="center"/>
      <protection/>
    </xf>
    <xf numFmtId="0" fontId="1" fillId="0" borderId="5" xfId="39" applyFont="1" applyBorder="1" applyAlignment="1">
      <alignment vertical="center"/>
      <protection/>
    </xf>
    <xf numFmtId="176" fontId="1" fillId="0" borderId="0" xfId="17" applyNumberFormat="1" applyFont="1" applyBorder="1" applyAlignment="1">
      <alignment vertical="center"/>
    </xf>
    <xf numFmtId="38" fontId="1" fillId="0" borderId="0" xfId="17" applyFont="1" applyBorder="1" applyAlignment="1">
      <alignment vertical="center" wrapText="1"/>
    </xf>
    <xf numFmtId="38" fontId="1" fillId="0" borderId="11" xfId="17" applyFont="1" applyBorder="1" applyAlignment="1">
      <alignment vertical="center" wrapText="1"/>
    </xf>
    <xf numFmtId="38" fontId="1" fillId="0" borderId="11" xfId="17" applyFont="1" applyBorder="1" applyAlignment="1">
      <alignment horizontal="center" vertical="center" wrapText="1"/>
    </xf>
    <xf numFmtId="38" fontId="1" fillId="0" borderId="28" xfId="17" applyFont="1" applyBorder="1" applyAlignment="1">
      <alignment vertical="center"/>
    </xf>
    <xf numFmtId="38" fontId="1" fillId="0" borderId="15" xfId="17" applyFont="1" applyBorder="1" applyAlignment="1">
      <alignment horizontal="center" vertical="center"/>
    </xf>
    <xf numFmtId="38" fontId="1" fillId="0" borderId="13" xfId="17" applyFont="1" applyBorder="1" applyAlignment="1">
      <alignment horizontal="center" vertical="center"/>
    </xf>
    <xf numFmtId="38" fontId="1" fillId="0" borderId="1" xfId="17" applyFont="1" applyBorder="1" applyAlignment="1">
      <alignment horizontal="centerContinuous" vertical="center"/>
    </xf>
    <xf numFmtId="38" fontId="1" fillId="0" borderId="3" xfId="17" applyFont="1" applyBorder="1" applyAlignment="1">
      <alignment horizontal="centerContinuous" vertical="center"/>
    </xf>
    <xf numFmtId="38" fontId="1" fillId="0" borderId="4" xfId="17" applyFont="1" applyBorder="1" applyAlignment="1">
      <alignment horizontal="centerContinuous" vertical="center"/>
    </xf>
    <xf numFmtId="0" fontId="1" fillId="0" borderId="11" xfId="40" applyFont="1" applyBorder="1" applyAlignment="1">
      <alignment horizontal="distributed" vertical="center"/>
      <protection/>
    </xf>
    <xf numFmtId="210" fontId="1" fillId="0" borderId="0" xfId="17" applyNumberFormat="1" applyFont="1" applyBorder="1" applyAlignment="1">
      <alignment vertical="center"/>
    </xf>
    <xf numFmtId="210" fontId="1" fillId="0" borderId="11" xfId="17" applyNumberFormat="1" applyFont="1" applyBorder="1" applyAlignment="1">
      <alignment vertical="center"/>
    </xf>
    <xf numFmtId="0" fontId="1" fillId="0" borderId="5" xfId="40" applyFont="1" applyBorder="1" applyAlignment="1">
      <alignment horizontal="left" vertical="center"/>
      <protection/>
    </xf>
    <xf numFmtId="0" fontId="1" fillId="0" borderId="5" xfId="40" applyFont="1" applyBorder="1" applyAlignment="1">
      <alignment vertical="center"/>
      <protection/>
    </xf>
    <xf numFmtId="0" fontId="1" fillId="0" borderId="0" xfId="41" applyFont="1">
      <alignment/>
      <protection/>
    </xf>
    <xf numFmtId="0" fontId="7" fillId="0" borderId="0" xfId="41" applyFont="1">
      <alignment/>
      <protection/>
    </xf>
    <xf numFmtId="0" fontId="1" fillId="0" borderId="0" xfId="41" applyFont="1" applyAlignment="1">
      <alignment horizontal="right"/>
      <protection/>
    </xf>
    <xf numFmtId="0" fontId="1" fillId="0" borderId="0" xfId="41" applyFont="1" applyAlignment="1">
      <alignment vertical="center"/>
      <protection/>
    </xf>
    <xf numFmtId="0" fontId="1" fillId="0" borderId="30" xfId="41" applyFont="1" applyBorder="1" applyAlignment="1">
      <alignment horizontal="centerContinuous" vertical="center"/>
      <protection/>
    </xf>
    <xf numFmtId="0" fontId="1" fillId="0" borderId="3" xfId="41" applyFont="1" applyBorder="1" applyAlignment="1">
      <alignment horizontal="centerContinuous" vertical="center"/>
      <protection/>
    </xf>
    <xf numFmtId="0" fontId="1" fillId="0" borderId="11" xfId="41" applyFont="1" applyBorder="1" applyAlignment="1">
      <alignment horizontal="center" vertical="center"/>
      <protection/>
    </xf>
    <xf numFmtId="0" fontId="1" fillId="0" borderId="18" xfId="41" applyFont="1" applyBorder="1" applyAlignment="1">
      <alignment horizontal="center" vertical="center"/>
      <protection/>
    </xf>
    <xf numFmtId="0" fontId="10" fillId="0" borderId="0" xfId="41" applyFont="1" applyAlignment="1">
      <alignment vertical="center"/>
      <protection/>
    </xf>
    <xf numFmtId="3" fontId="10" fillId="0" borderId="7" xfId="41" applyNumberFormat="1" applyFont="1" applyBorder="1" applyAlignment="1">
      <alignment vertical="center"/>
      <protection/>
    </xf>
    <xf numFmtId="187" fontId="10" fillId="0" borderId="7" xfId="41" applyNumberFormat="1" applyFont="1" applyBorder="1" applyAlignment="1">
      <alignment vertical="center"/>
      <protection/>
    </xf>
    <xf numFmtId="187" fontId="10" fillId="0" borderId="9" xfId="41" applyNumberFormat="1" applyFont="1" applyBorder="1" applyAlignment="1">
      <alignment vertical="center"/>
      <protection/>
    </xf>
    <xf numFmtId="0" fontId="1" fillId="0" borderId="5" xfId="41" applyFont="1" applyBorder="1">
      <alignment/>
      <protection/>
    </xf>
    <xf numFmtId="0" fontId="1" fillId="0" borderId="11" xfId="41" applyFont="1" applyBorder="1">
      <alignment/>
      <protection/>
    </xf>
    <xf numFmtId="3" fontId="1" fillId="0" borderId="0" xfId="41" applyNumberFormat="1" applyFont="1" applyBorder="1">
      <alignment/>
      <protection/>
    </xf>
    <xf numFmtId="0" fontId="17" fillId="0" borderId="12" xfId="25" applyFont="1" applyBorder="1" applyAlignment="1">
      <alignment horizontal="center" vertical="center" wrapText="1"/>
      <protection/>
    </xf>
    <xf numFmtId="205" fontId="1" fillId="0" borderId="0" xfId="41" applyNumberFormat="1" applyFont="1" applyBorder="1">
      <alignment/>
      <protection/>
    </xf>
    <xf numFmtId="205" fontId="1" fillId="0" borderId="11" xfId="41" applyNumberFormat="1" applyFont="1" applyBorder="1">
      <alignment/>
      <protection/>
    </xf>
    <xf numFmtId="0" fontId="1" fillId="0" borderId="5" xfId="41" applyFont="1" applyBorder="1" applyAlignment="1">
      <alignment vertical="center"/>
      <protection/>
    </xf>
    <xf numFmtId="0" fontId="1" fillId="0" borderId="11" xfId="41" applyFont="1" applyBorder="1" applyAlignment="1">
      <alignment horizontal="distributed" vertical="center"/>
      <protection/>
    </xf>
    <xf numFmtId="3" fontId="1" fillId="0" borderId="0" xfId="41" applyNumberFormat="1" applyFont="1" applyBorder="1" applyAlignment="1">
      <alignment vertical="center"/>
      <protection/>
    </xf>
    <xf numFmtId="205" fontId="1" fillId="0" borderId="0" xfId="41" applyNumberFormat="1" applyFont="1" applyBorder="1" applyAlignment="1">
      <alignment vertical="center"/>
      <protection/>
    </xf>
    <xf numFmtId="205" fontId="1" fillId="0" borderId="11" xfId="41" applyNumberFormat="1" applyFont="1" applyBorder="1" applyAlignment="1">
      <alignment vertical="center"/>
      <protection/>
    </xf>
    <xf numFmtId="190" fontId="1" fillId="0" borderId="0" xfId="41" applyNumberFormat="1" applyFont="1" applyAlignment="1">
      <alignment vertical="center"/>
      <protection/>
    </xf>
    <xf numFmtId="199" fontId="1" fillId="0" borderId="0" xfId="41" applyNumberFormat="1" applyFont="1" applyAlignment="1">
      <alignment vertical="center"/>
      <protection/>
    </xf>
    <xf numFmtId="3" fontId="1" fillId="0" borderId="0" xfId="41" applyNumberFormat="1" applyFont="1" applyBorder="1" applyAlignment="1">
      <alignment horizontal="right" vertical="center"/>
      <protection/>
    </xf>
    <xf numFmtId="3" fontId="10" fillId="0" borderId="0" xfId="41" applyNumberFormat="1" applyFont="1" applyBorder="1" applyAlignment="1">
      <alignment vertical="center"/>
      <protection/>
    </xf>
    <xf numFmtId="187" fontId="10" fillId="0" borderId="0" xfId="41" applyNumberFormat="1" applyFont="1" applyBorder="1" applyAlignment="1">
      <alignment vertical="center"/>
      <protection/>
    </xf>
    <xf numFmtId="187" fontId="10" fillId="0" borderId="11" xfId="41" applyNumberFormat="1" applyFont="1" applyBorder="1" applyAlignment="1">
      <alignment vertical="center"/>
      <protection/>
    </xf>
    <xf numFmtId="187" fontId="1" fillId="0" borderId="0" xfId="41" applyNumberFormat="1" applyFont="1" applyBorder="1" applyAlignment="1">
      <alignment vertical="center"/>
      <protection/>
    </xf>
    <xf numFmtId="205" fontId="1" fillId="0" borderId="0" xfId="41" applyNumberFormat="1" applyFont="1" applyBorder="1" applyAlignment="1">
      <alignment horizontal="right" vertical="center"/>
      <protection/>
    </xf>
    <xf numFmtId="205" fontId="1" fillId="0" borderId="11" xfId="41" applyNumberFormat="1" applyFont="1" applyBorder="1" applyAlignment="1">
      <alignment horizontal="right" vertical="center"/>
      <protection/>
    </xf>
    <xf numFmtId="0" fontId="10" fillId="0" borderId="12" xfId="41" applyFont="1" applyBorder="1" applyAlignment="1">
      <alignment horizontal="left" vertical="center"/>
      <protection/>
    </xf>
    <xf numFmtId="0" fontId="10" fillId="0" borderId="15" xfId="41" applyFont="1" applyBorder="1" applyAlignment="1">
      <alignment vertical="center"/>
      <protection/>
    </xf>
    <xf numFmtId="3" fontId="10" fillId="0" borderId="13" xfId="41" applyNumberFormat="1" applyFont="1" applyBorder="1" applyAlignment="1">
      <alignment vertical="center"/>
      <protection/>
    </xf>
    <xf numFmtId="205" fontId="10" fillId="0" borderId="13" xfId="41" applyNumberFormat="1" applyFont="1" applyBorder="1" applyAlignment="1">
      <alignment vertical="center"/>
      <protection/>
    </xf>
    <xf numFmtId="205" fontId="10" fillId="0" borderId="15" xfId="41" applyNumberFormat="1" applyFont="1" applyBorder="1" applyAlignment="1">
      <alignment vertical="center"/>
      <protection/>
    </xf>
    <xf numFmtId="211" fontId="7" fillId="0" borderId="0" xfId="17" applyNumberFormat="1" applyFont="1" applyFill="1" applyAlignment="1">
      <alignment horizontal="left"/>
    </xf>
    <xf numFmtId="38" fontId="8" fillId="0" borderId="0" xfId="17" applyFont="1" applyFill="1" applyBorder="1" applyAlignment="1">
      <alignment horizontal="right"/>
    </xf>
    <xf numFmtId="38" fontId="1" fillId="0" borderId="20" xfId="17" applyFont="1" applyFill="1" applyBorder="1" applyAlignment="1">
      <alignment horizontal="center"/>
    </xf>
    <xf numFmtId="0" fontId="1" fillId="0" borderId="20" xfId="42" applyFont="1" applyFill="1" applyBorder="1">
      <alignment/>
      <protection/>
    </xf>
    <xf numFmtId="38" fontId="1" fillId="0" borderId="23" xfId="17" applyFont="1" applyFill="1" applyBorder="1" applyAlignment="1">
      <alignment/>
    </xf>
    <xf numFmtId="38" fontId="1" fillId="0" borderId="23" xfId="17" applyFont="1" applyFill="1" applyBorder="1" applyAlignment="1">
      <alignment horizontal="center"/>
    </xf>
    <xf numFmtId="181" fontId="1" fillId="0" borderId="17" xfId="17" applyNumberFormat="1" applyFont="1" applyFill="1" applyBorder="1" applyAlignment="1" quotePrefix="1">
      <alignment horizontal="center"/>
    </xf>
    <xf numFmtId="38" fontId="9" fillId="0" borderId="17" xfId="17" applyFont="1" applyFill="1" applyBorder="1" applyAlignment="1">
      <alignment horizontal="center"/>
    </xf>
    <xf numFmtId="41" fontId="1" fillId="0" borderId="5" xfId="17" applyNumberFormat="1" applyFont="1" applyFill="1" applyBorder="1" applyAlignment="1">
      <alignment horizontal="right" shrinkToFit="1"/>
    </xf>
    <xf numFmtId="41" fontId="1" fillId="0" borderId="7" xfId="17" applyNumberFormat="1" applyFont="1" applyFill="1" applyBorder="1" applyAlignment="1">
      <alignment horizontal="right" shrinkToFit="1"/>
    </xf>
    <xf numFmtId="41" fontId="1" fillId="0" borderId="7" xfId="17" applyNumberFormat="1" applyFont="1" applyFill="1" applyBorder="1" applyAlignment="1">
      <alignment/>
    </xf>
    <xf numFmtId="41" fontId="1" fillId="0" borderId="7" xfId="17" applyNumberFormat="1" applyFont="1" applyBorder="1" applyAlignment="1">
      <alignment horizontal="right" shrinkToFit="1"/>
    </xf>
    <xf numFmtId="41" fontId="1" fillId="0" borderId="9" xfId="17" applyNumberFormat="1" applyFont="1" applyBorder="1" applyAlignment="1">
      <alignment horizontal="right" shrinkToFit="1"/>
    </xf>
    <xf numFmtId="41" fontId="1" fillId="0" borderId="0" xfId="17" applyNumberFormat="1" applyFont="1" applyFill="1" applyBorder="1" applyAlignment="1">
      <alignment horizontal="right" shrinkToFit="1"/>
    </xf>
    <xf numFmtId="41" fontId="1" fillId="0" borderId="0" xfId="17" applyNumberFormat="1" applyFont="1" applyBorder="1" applyAlignment="1">
      <alignment horizontal="right" shrinkToFit="1"/>
    </xf>
    <xf numFmtId="41" fontId="1" fillId="0" borderId="11" xfId="17" applyNumberFormat="1" applyFont="1" applyBorder="1" applyAlignment="1">
      <alignment horizontal="right" shrinkToFit="1"/>
    </xf>
    <xf numFmtId="41" fontId="10" fillId="0" borderId="5" xfId="17" applyNumberFormat="1" applyFont="1" applyFill="1" applyBorder="1" applyAlignment="1">
      <alignment horizontal="right" shrinkToFit="1"/>
    </xf>
    <xf numFmtId="41" fontId="10" fillId="0" borderId="0" xfId="17" applyNumberFormat="1" applyFont="1" applyFill="1" applyBorder="1" applyAlignment="1">
      <alignment horizontal="right" shrinkToFit="1"/>
    </xf>
    <xf numFmtId="41" fontId="10" fillId="0" borderId="11" xfId="17" applyNumberFormat="1" applyFont="1" applyFill="1" applyBorder="1" applyAlignment="1">
      <alignment horizontal="right" shrinkToFit="1"/>
    </xf>
    <xf numFmtId="38" fontId="9" fillId="0" borderId="18" xfId="17" applyFont="1" applyFill="1" applyBorder="1" applyAlignment="1">
      <alignment horizontal="distributed" vertical="center"/>
    </xf>
    <xf numFmtId="41" fontId="9" fillId="0" borderId="5" xfId="17" applyNumberFormat="1" applyFont="1" applyFill="1" applyBorder="1" applyAlignment="1">
      <alignment horizontal="right" shrinkToFit="1"/>
    </xf>
    <xf numFmtId="41" fontId="9" fillId="0" borderId="0" xfId="17" applyNumberFormat="1" applyFont="1" applyFill="1" applyBorder="1" applyAlignment="1">
      <alignment horizontal="right" shrinkToFit="1"/>
    </xf>
    <xf numFmtId="41" fontId="9" fillId="0" borderId="0" xfId="17" applyNumberFormat="1" applyFont="1" applyFill="1" applyBorder="1" applyAlignment="1">
      <alignment/>
    </xf>
    <xf numFmtId="41" fontId="10" fillId="0" borderId="0" xfId="17" applyNumberFormat="1" applyFont="1" applyBorder="1" applyAlignment="1">
      <alignment horizontal="right" shrinkToFit="1"/>
    </xf>
    <xf numFmtId="41" fontId="10" fillId="0" borderId="11" xfId="17" applyNumberFormat="1" applyFont="1" applyBorder="1" applyAlignment="1">
      <alignment horizontal="right" shrinkToFit="1"/>
    </xf>
    <xf numFmtId="180" fontId="1" fillId="0" borderId="0" xfId="17" applyNumberFormat="1" applyFont="1" applyFill="1" applyBorder="1" applyAlignment="1">
      <alignment horizontal="right" shrinkToFit="1"/>
    </xf>
    <xf numFmtId="41" fontId="1" fillId="0" borderId="12" xfId="17" applyNumberFormat="1" applyFont="1" applyFill="1" applyBorder="1" applyAlignment="1">
      <alignment horizontal="right" shrinkToFit="1"/>
    </xf>
    <xf numFmtId="41" fontId="1" fillId="0" borderId="13" xfId="17" applyNumberFormat="1" applyFont="1" applyFill="1" applyBorder="1" applyAlignment="1">
      <alignment horizontal="right" shrinkToFit="1"/>
    </xf>
    <xf numFmtId="41" fontId="1" fillId="0" borderId="13" xfId="17" applyNumberFormat="1" applyFont="1" applyBorder="1" applyAlignment="1">
      <alignment horizontal="right" shrinkToFit="1"/>
    </xf>
    <xf numFmtId="41" fontId="1" fillId="0" borderId="15" xfId="17" applyNumberFormat="1" applyFont="1" applyBorder="1" applyAlignment="1">
      <alignment horizontal="right" shrinkToFit="1"/>
    </xf>
    <xf numFmtId="0" fontId="1" fillId="0" borderId="0" xfId="43" applyFont="1" applyFill="1" applyAlignment="1">
      <alignment vertical="center"/>
      <protection/>
    </xf>
    <xf numFmtId="0" fontId="7" fillId="0" borderId="0" xfId="43" applyFont="1" applyFill="1" applyAlignment="1">
      <alignment vertical="center"/>
      <protection/>
    </xf>
    <xf numFmtId="3" fontId="1" fillId="0" borderId="0" xfId="43" applyNumberFormat="1" applyFont="1" applyFill="1" applyAlignment="1">
      <alignment vertical="center"/>
      <protection/>
    </xf>
    <xf numFmtId="49" fontId="1" fillId="0" borderId="0" xfId="43" applyNumberFormat="1" applyFont="1" applyFill="1" applyAlignment="1">
      <alignment vertical="center"/>
      <protection/>
    </xf>
    <xf numFmtId="49" fontId="1" fillId="0" borderId="24" xfId="43" applyNumberFormat="1" applyFont="1" applyFill="1" applyBorder="1" applyAlignment="1">
      <alignment vertical="center"/>
      <protection/>
    </xf>
    <xf numFmtId="49" fontId="1" fillId="0" borderId="0" xfId="43" applyNumberFormat="1" applyFont="1" applyFill="1" applyBorder="1" applyAlignment="1">
      <alignment vertical="center"/>
      <protection/>
    </xf>
    <xf numFmtId="49" fontId="1" fillId="0" borderId="0" xfId="43" applyNumberFormat="1" applyFont="1" applyFill="1" applyAlignment="1">
      <alignment horizontal="right" vertical="center"/>
      <protection/>
    </xf>
    <xf numFmtId="0" fontId="1" fillId="0" borderId="20" xfId="43" applyFont="1" applyFill="1" applyBorder="1" applyAlignment="1">
      <alignment horizontal="distributed" vertical="center"/>
      <protection/>
    </xf>
    <xf numFmtId="0" fontId="1" fillId="0" borderId="20" xfId="43" applyFont="1" applyFill="1" applyBorder="1" applyAlignment="1">
      <alignment horizontal="center" vertical="center" wrapText="1"/>
      <protection/>
    </xf>
    <xf numFmtId="0" fontId="1" fillId="0" borderId="6" xfId="43" applyNumberFormat="1" applyFont="1" applyFill="1" applyBorder="1" applyAlignment="1">
      <alignment vertical="center"/>
      <protection/>
    </xf>
    <xf numFmtId="0" fontId="1" fillId="0" borderId="7" xfId="43" applyNumberFormat="1" applyFont="1" applyFill="1" applyBorder="1" applyAlignment="1">
      <alignment vertical="center"/>
      <protection/>
    </xf>
    <xf numFmtId="0" fontId="1" fillId="0" borderId="5" xfId="43" applyFont="1" applyFill="1" applyBorder="1" applyAlignment="1">
      <alignment horizontal="distributed" vertical="center"/>
      <protection/>
    </xf>
    <xf numFmtId="0" fontId="1" fillId="0" borderId="0" xfId="43" applyFont="1" applyFill="1" applyBorder="1" applyAlignment="1">
      <alignment horizontal="distributed" vertical="center"/>
      <protection/>
    </xf>
    <xf numFmtId="2" fontId="1" fillId="0" borderId="5" xfId="43" applyNumberFormat="1" applyFont="1" applyFill="1" applyBorder="1" applyAlignment="1">
      <alignment vertical="center"/>
      <protection/>
    </xf>
    <xf numFmtId="212" fontId="1" fillId="0" borderId="0" xfId="43" applyNumberFormat="1" applyFont="1" applyFill="1" applyBorder="1" applyAlignment="1">
      <alignment vertical="center"/>
      <protection/>
    </xf>
    <xf numFmtId="2" fontId="1" fillId="0" borderId="0" xfId="43" applyNumberFormat="1" applyFont="1" applyFill="1" applyBorder="1" applyAlignment="1">
      <alignment vertical="center"/>
      <protection/>
    </xf>
    <xf numFmtId="2" fontId="1" fillId="0" borderId="11" xfId="43" applyNumberFormat="1" applyFont="1" applyFill="1" applyBorder="1" applyAlignment="1">
      <alignment vertical="center"/>
      <protection/>
    </xf>
    <xf numFmtId="0" fontId="1" fillId="0" borderId="5" xfId="43" applyNumberFormat="1" applyFont="1" applyFill="1" applyBorder="1" applyAlignment="1">
      <alignment vertical="center"/>
      <protection/>
    </xf>
    <xf numFmtId="0" fontId="1" fillId="0" borderId="11" xfId="43" applyNumberFormat="1" applyFont="1" applyFill="1" applyBorder="1" applyAlignment="1">
      <alignment vertical="center"/>
      <protection/>
    </xf>
    <xf numFmtId="190" fontId="1" fillId="0" borderId="12" xfId="43" applyNumberFormat="1" applyFont="1" applyFill="1" applyBorder="1" applyAlignment="1">
      <alignment vertical="center"/>
      <protection/>
    </xf>
    <xf numFmtId="190" fontId="1" fillId="0" borderId="13" xfId="43" applyNumberFormat="1" applyFont="1" applyFill="1" applyBorder="1" applyAlignment="1">
      <alignment vertical="center"/>
      <protection/>
    </xf>
    <xf numFmtId="190" fontId="1" fillId="0" borderId="15" xfId="43" applyNumberFormat="1" applyFont="1" applyFill="1" applyBorder="1" applyAlignment="1">
      <alignment vertical="center"/>
      <protection/>
    </xf>
    <xf numFmtId="3" fontId="10" fillId="0" borderId="6" xfId="43" applyNumberFormat="1" applyFont="1" applyFill="1" applyBorder="1" applyAlignment="1">
      <alignment vertical="center"/>
      <protection/>
    </xf>
    <xf numFmtId="3" fontId="10" fillId="0" borderId="7" xfId="43" applyNumberFormat="1" applyFont="1" applyFill="1" applyBorder="1" applyAlignment="1">
      <alignment vertical="center"/>
      <protection/>
    </xf>
    <xf numFmtId="3" fontId="10" fillId="0" borderId="9" xfId="43" applyNumberFormat="1" applyFont="1" applyFill="1" applyBorder="1" applyAlignment="1">
      <alignment vertical="center"/>
      <protection/>
    </xf>
    <xf numFmtId="0" fontId="10" fillId="0" borderId="0" xfId="43" applyFont="1" applyFill="1" applyAlignment="1">
      <alignment vertical="center"/>
      <protection/>
    </xf>
    <xf numFmtId="0" fontId="10" fillId="0" borderId="5" xfId="43" applyFont="1" applyFill="1" applyBorder="1" applyAlignment="1">
      <alignment horizontal="distributed" vertical="center"/>
      <protection/>
    </xf>
    <xf numFmtId="0" fontId="10" fillId="0" borderId="0" xfId="43" applyFont="1" applyFill="1" applyBorder="1" applyAlignment="1">
      <alignment horizontal="distributed" vertical="center"/>
      <protection/>
    </xf>
    <xf numFmtId="3" fontId="10" fillId="0" borderId="5" xfId="43" applyNumberFormat="1" applyFont="1" applyFill="1" applyBorder="1" applyAlignment="1">
      <alignment vertical="center"/>
      <protection/>
    </xf>
    <xf numFmtId="3" fontId="10" fillId="0" borderId="0" xfId="43" applyNumberFormat="1" applyFont="1" applyFill="1" applyBorder="1" applyAlignment="1">
      <alignment vertical="center"/>
      <protection/>
    </xf>
    <xf numFmtId="3" fontId="10" fillId="0" borderId="11" xfId="43" applyNumberFormat="1" applyFont="1" applyFill="1" applyBorder="1" applyAlignment="1">
      <alignment vertical="center"/>
      <protection/>
    </xf>
    <xf numFmtId="3" fontId="1" fillId="0" borderId="5" xfId="43" applyNumberFormat="1" applyFont="1" applyFill="1" applyBorder="1" applyAlignment="1">
      <alignment vertical="center"/>
      <protection/>
    </xf>
    <xf numFmtId="3" fontId="1" fillId="0" borderId="0" xfId="43" applyNumberFormat="1" applyFont="1" applyFill="1" applyBorder="1" applyAlignment="1">
      <alignment vertical="center"/>
      <protection/>
    </xf>
    <xf numFmtId="3" fontId="1" fillId="0" borderId="11" xfId="43" applyNumberFormat="1" applyFont="1" applyFill="1" applyBorder="1" applyAlignment="1">
      <alignment vertical="center"/>
      <protection/>
    </xf>
    <xf numFmtId="3" fontId="10" fillId="0" borderId="12" xfId="43" applyNumberFormat="1" applyFont="1" applyFill="1" applyBorder="1" applyAlignment="1">
      <alignment vertical="center"/>
      <protection/>
    </xf>
    <xf numFmtId="3" fontId="10" fillId="0" borderId="13" xfId="43" applyNumberFormat="1" applyFont="1" applyFill="1" applyBorder="1" applyAlignment="1">
      <alignment vertical="center"/>
      <protection/>
    </xf>
    <xf numFmtId="3" fontId="10" fillId="0" borderId="15" xfId="43" applyNumberFormat="1" applyFont="1" applyFill="1" applyBorder="1" applyAlignment="1">
      <alignment vertical="center"/>
      <protection/>
    </xf>
    <xf numFmtId="0" fontId="10" fillId="0" borderId="0" xfId="43" applyFont="1" applyFill="1" applyAlignment="1">
      <alignment horizontal="distributed" vertical="center"/>
      <protection/>
    </xf>
    <xf numFmtId="0" fontId="1" fillId="0" borderId="0" xfId="43" applyFont="1" applyFill="1" applyAlignment="1">
      <alignment horizontal="distributed" vertical="center"/>
      <protection/>
    </xf>
    <xf numFmtId="3" fontId="1" fillId="0" borderId="32" xfId="43" applyNumberFormat="1" applyFont="1" applyFill="1" applyBorder="1" applyAlignment="1">
      <alignment vertical="center"/>
      <protection/>
    </xf>
    <xf numFmtId="3" fontId="1" fillId="0" borderId="33" xfId="43" applyNumberFormat="1" applyFont="1" applyFill="1" applyBorder="1" applyAlignment="1">
      <alignment vertical="center"/>
      <protection/>
    </xf>
    <xf numFmtId="3" fontId="1" fillId="0" borderId="22" xfId="43" applyNumberFormat="1" applyFont="1" applyFill="1" applyBorder="1" applyAlignment="1">
      <alignment vertical="center"/>
      <protection/>
    </xf>
    <xf numFmtId="3" fontId="1" fillId="0" borderId="7" xfId="43" applyNumberFormat="1" applyFont="1" applyFill="1" applyBorder="1" applyAlignment="1">
      <alignment vertical="center"/>
      <protection/>
    </xf>
    <xf numFmtId="0" fontId="1" fillId="0" borderId="0" xfId="43" applyFont="1" applyFill="1" applyBorder="1" applyAlignment="1">
      <alignment vertical="center"/>
      <protection/>
    </xf>
    <xf numFmtId="38" fontId="1" fillId="0" borderId="0" xfId="17" applyFont="1" applyFill="1" applyAlignment="1">
      <alignment vertical="center"/>
    </xf>
    <xf numFmtId="38" fontId="7" fillId="0" borderId="0" xfId="17" applyFont="1" applyFill="1" applyAlignment="1">
      <alignment vertical="center"/>
    </xf>
    <xf numFmtId="0" fontId="1" fillId="0" borderId="19" xfId="17" applyNumberFormat="1" applyFont="1" applyFill="1" applyBorder="1" applyAlignment="1">
      <alignment horizontal="distributed" vertical="center"/>
    </xf>
    <xf numFmtId="0" fontId="1" fillId="0" borderId="20" xfId="17" applyNumberFormat="1" applyFont="1" applyFill="1" applyBorder="1" applyAlignment="1">
      <alignment horizontal="distributed" vertical="center"/>
    </xf>
    <xf numFmtId="0" fontId="1" fillId="0" borderId="5" xfId="44" applyNumberFormat="1" applyFont="1" applyFill="1" applyBorder="1" applyAlignment="1">
      <alignment horizontal="distributed" vertical="center"/>
      <protection/>
    </xf>
    <xf numFmtId="0" fontId="1" fillId="0" borderId="18" xfId="17" applyNumberFormat="1" applyFont="1" applyFill="1" applyBorder="1" applyAlignment="1">
      <alignment horizontal="distributed" vertical="center"/>
    </xf>
    <xf numFmtId="0" fontId="1" fillId="0" borderId="18" xfId="17" applyNumberFormat="1" applyFont="1" applyFill="1" applyBorder="1" applyAlignment="1">
      <alignment horizontal="center" vertical="center"/>
    </xf>
    <xf numFmtId="38" fontId="1" fillId="0" borderId="16" xfId="17" applyFont="1" applyFill="1" applyBorder="1" applyAlignment="1">
      <alignment horizontal="distributed" vertical="center"/>
    </xf>
    <xf numFmtId="0" fontId="1" fillId="0" borderId="12" xfId="44" applyNumberFormat="1" applyFont="1" applyFill="1" applyBorder="1" applyAlignment="1">
      <alignment horizontal="distributed" vertical="center"/>
      <protection/>
    </xf>
    <xf numFmtId="183" fontId="1" fillId="0" borderId="17" xfId="17" applyNumberFormat="1" applyFont="1" applyFill="1" applyBorder="1" applyAlignment="1">
      <alignment horizontal="center" vertical="center"/>
    </xf>
    <xf numFmtId="0" fontId="1" fillId="0" borderId="17" xfId="17" applyNumberFormat="1" applyFont="1" applyFill="1" applyBorder="1" applyAlignment="1">
      <alignment horizontal="distributed" vertical="center"/>
    </xf>
    <xf numFmtId="0" fontId="1" fillId="0" borderId="17" xfId="17" applyNumberFormat="1" applyFont="1" applyFill="1" applyBorder="1" applyAlignment="1">
      <alignment vertical="center"/>
    </xf>
    <xf numFmtId="0" fontId="1" fillId="0" borderId="23" xfId="44" applyFont="1" applyFill="1" applyBorder="1" applyAlignment="1">
      <alignment vertical="center"/>
      <protection/>
    </xf>
    <xf numFmtId="41" fontId="1" fillId="0" borderId="6" xfId="44" applyNumberFormat="1" applyFont="1" applyFill="1" applyBorder="1" applyAlignment="1">
      <alignment vertical="center"/>
      <protection/>
    </xf>
    <xf numFmtId="191" fontId="1" fillId="0" borderId="7" xfId="17" applyNumberFormat="1" applyFont="1" applyFill="1" applyBorder="1" applyAlignment="1">
      <alignment vertical="center"/>
    </xf>
    <xf numFmtId="41" fontId="1" fillId="0" borderId="7" xfId="17" applyNumberFormat="1" applyFont="1" applyFill="1" applyBorder="1" applyAlignment="1">
      <alignment vertical="center"/>
    </xf>
    <xf numFmtId="213" fontId="1" fillId="0" borderId="7" xfId="17" applyNumberFormat="1" applyFont="1" applyFill="1" applyBorder="1" applyAlignment="1">
      <alignment vertical="center"/>
    </xf>
    <xf numFmtId="41" fontId="1" fillId="0" borderId="9" xfId="17" applyNumberFormat="1" applyFont="1" applyFill="1" applyBorder="1" applyAlignment="1">
      <alignment vertical="center"/>
    </xf>
    <xf numFmtId="0" fontId="1" fillId="0" borderId="11" xfId="44" applyFont="1" applyFill="1" applyBorder="1" applyAlignment="1">
      <alignment horizontal="center" vertical="center"/>
      <protection/>
    </xf>
    <xf numFmtId="41" fontId="1" fillId="0" borderId="5" xfId="44" applyNumberFormat="1" applyFont="1" applyFill="1" applyBorder="1" applyAlignment="1">
      <alignment vertical="center"/>
      <protection/>
    </xf>
    <xf numFmtId="191" fontId="1" fillId="0" borderId="0" xfId="17" applyNumberFormat="1" applyFont="1" applyFill="1" applyBorder="1" applyAlignment="1">
      <alignment vertical="center"/>
    </xf>
    <xf numFmtId="213" fontId="1" fillId="0" borderId="0" xfId="17" applyNumberFormat="1" applyFont="1" applyFill="1" applyBorder="1" applyAlignment="1">
      <alignment vertical="center"/>
    </xf>
    <xf numFmtId="38" fontId="9" fillId="0" borderId="11" xfId="17" applyFont="1" applyFill="1" applyBorder="1" applyAlignment="1">
      <alignment vertical="center"/>
    </xf>
    <xf numFmtId="0" fontId="9" fillId="0" borderId="11" xfId="44" applyFont="1" applyFill="1" applyBorder="1" applyAlignment="1">
      <alignment horizontal="center" vertical="center"/>
      <protection/>
    </xf>
    <xf numFmtId="41" fontId="9" fillId="0" borderId="5" xfId="44" applyNumberFormat="1" applyFont="1" applyFill="1" applyBorder="1" applyAlignment="1">
      <alignment vertical="center"/>
      <protection/>
    </xf>
    <xf numFmtId="191" fontId="9" fillId="0" borderId="0" xfId="17" applyNumberFormat="1" applyFont="1" applyFill="1" applyBorder="1" applyAlignment="1">
      <alignment vertical="center"/>
    </xf>
    <xf numFmtId="41" fontId="9" fillId="0" borderId="0" xfId="17" applyNumberFormat="1" applyFont="1" applyFill="1" applyBorder="1" applyAlignment="1">
      <alignment vertical="center"/>
    </xf>
    <xf numFmtId="213" fontId="9" fillId="0" borderId="0" xfId="17" applyNumberFormat="1" applyFont="1" applyFill="1" applyBorder="1" applyAlignment="1">
      <alignment vertical="center"/>
    </xf>
    <xf numFmtId="41" fontId="9" fillId="0" borderId="11" xfId="17" applyNumberFormat="1" applyFont="1" applyFill="1" applyBorder="1" applyAlignment="1">
      <alignment vertical="center"/>
    </xf>
    <xf numFmtId="38" fontId="9" fillId="0" borderId="0" xfId="17" applyFont="1" applyFill="1" applyAlignment="1">
      <alignment vertical="center"/>
    </xf>
    <xf numFmtId="0" fontId="9" fillId="0" borderId="17" xfId="44" applyFont="1" applyFill="1" applyBorder="1" applyAlignment="1">
      <alignment horizontal="center" vertical="center"/>
      <protection/>
    </xf>
    <xf numFmtId="41" fontId="9" fillId="0" borderId="12" xfId="44" applyNumberFormat="1" applyFont="1" applyFill="1" applyBorder="1" applyAlignment="1">
      <alignment vertical="center"/>
      <protection/>
    </xf>
    <xf numFmtId="41" fontId="9" fillId="0" borderId="13" xfId="17" applyNumberFormat="1" applyFont="1" applyFill="1" applyBorder="1" applyAlignment="1">
      <alignment vertical="center"/>
    </xf>
    <xf numFmtId="213" fontId="9" fillId="0" borderId="13" xfId="17" applyNumberFormat="1" applyFont="1" applyFill="1" applyBorder="1" applyAlignment="1">
      <alignment vertical="center"/>
    </xf>
    <xf numFmtId="41" fontId="9" fillId="0" borderId="15" xfId="17" applyNumberFormat="1" applyFont="1" applyFill="1" applyBorder="1" applyAlignment="1">
      <alignment vertical="center"/>
    </xf>
    <xf numFmtId="41" fontId="14" fillId="0" borderId="0" xfId="17" applyNumberFormat="1" applyFont="1" applyFill="1" applyAlignment="1">
      <alignment vertical="center"/>
    </xf>
    <xf numFmtId="41" fontId="7" fillId="0" borderId="0" xfId="17" applyNumberFormat="1" applyFont="1" applyFill="1" applyAlignment="1">
      <alignment vertical="center"/>
    </xf>
    <xf numFmtId="41" fontId="7" fillId="0" borderId="24" xfId="17" applyNumberFormat="1" applyFont="1" applyFill="1" applyBorder="1" applyAlignment="1">
      <alignment vertical="center"/>
    </xf>
    <xf numFmtId="41" fontId="14" fillId="0" borderId="0" xfId="17" applyNumberFormat="1" applyFont="1" applyFill="1" applyAlignment="1">
      <alignment horizontal="centerContinuous" vertical="center"/>
    </xf>
    <xf numFmtId="0" fontId="10" fillId="0" borderId="0" xfId="17" applyNumberFormat="1" applyFont="1" applyFill="1" applyAlignment="1">
      <alignment horizontal="distributed" vertical="center"/>
    </xf>
    <xf numFmtId="177" fontId="10" fillId="0" borderId="6" xfId="17" applyNumberFormat="1" applyFont="1" applyFill="1" applyBorder="1" applyAlignment="1">
      <alignment vertical="center"/>
    </xf>
    <xf numFmtId="177" fontId="10" fillId="0" borderId="7" xfId="17" applyNumberFormat="1" applyFont="1" applyFill="1" applyBorder="1" applyAlignment="1">
      <alignment vertical="center"/>
    </xf>
    <xf numFmtId="177" fontId="10" fillId="0" borderId="9" xfId="17" applyNumberFormat="1" applyFont="1" applyFill="1" applyBorder="1" applyAlignment="1">
      <alignment vertical="center"/>
    </xf>
    <xf numFmtId="41" fontId="10" fillId="0" borderId="0" xfId="17" applyNumberFormat="1" applyFont="1" applyFill="1" applyAlignment="1">
      <alignment vertical="center"/>
    </xf>
    <xf numFmtId="0" fontId="1" fillId="0" borderId="11" xfId="17" applyNumberFormat="1" applyFont="1" applyFill="1" applyBorder="1" applyAlignment="1">
      <alignment horizontal="distributed" vertical="center"/>
    </xf>
    <xf numFmtId="177" fontId="1" fillId="0" borderId="5" xfId="17" applyNumberFormat="1" applyFont="1" applyFill="1" applyBorder="1" applyAlignment="1">
      <alignment vertical="center"/>
    </xf>
    <xf numFmtId="177" fontId="1" fillId="0" borderId="0" xfId="17" applyNumberFormat="1" applyFont="1" applyFill="1" applyBorder="1" applyAlignment="1">
      <alignment vertical="center"/>
    </xf>
    <xf numFmtId="177" fontId="1" fillId="0" borderId="11" xfId="17" applyNumberFormat="1" applyFont="1" applyFill="1" applyBorder="1" applyAlignment="1">
      <alignment vertical="center"/>
    </xf>
    <xf numFmtId="177" fontId="1" fillId="0" borderId="5" xfId="17" applyNumberFormat="1" applyFont="1" applyFill="1" applyBorder="1" applyAlignment="1">
      <alignment horizontal="right" vertical="center"/>
    </xf>
    <xf numFmtId="177" fontId="1" fillId="0" borderId="0" xfId="17" applyNumberFormat="1" applyFont="1" applyFill="1" applyBorder="1" applyAlignment="1">
      <alignment horizontal="right" vertical="center"/>
    </xf>
    <xf numFmtId="177" fontId="1" fillId="0" borderId="11" xfId="17" applyNumberFormat="1" applyFont="1" applyFill="1" applyBorder="1" applyAlignment="1">
      <alignment horizontal="right" vertical="center"/>
    </xf>
    <xf numFmtId="0" fontId="1" fillId="0" borderId="15" xfId="17" applyNumberFormat="1" applyFont="1" applyFill="1" applyBorder="1" applyAlignment="1">
      <alignment horizontal="distributed" vertical="center"/>
    </xf>
    <xf numFmtId="177" fontId="1" fillId="0" borderId="12" xfId="17" applyNumberFormat="1" applyFont="1" applyFill="1" applyBorder="1" applyAlignment="1">
      <alignment vertical="center"/>
    </xf>
    <xf numFmtId="177" fontId="1" fillId="0" borderId="13" xfId="17" applyNumberFormat="1" applyFont="1" applyFill="1" applyBorder="1" applyAlignment="1">
      <alignment vertical="center"/>
    </xf>
    <xf numFmtId="177" fontId="1" fillId="0" borderId="15" xfId="17" applyNumberFormat="1" applyFont="1" applyFill="1" applyBorder="1" applyAlignment="1">
      <alignment vertical="center"/>
    </xf>
    <xf numFmtId="38" fontId="1" fillId="0" borderId="30" xfId="17" applyFont="1" applyBorder="1" applyAlignment="1">
      <alignment horizontal="centerContinuous" vertical="center"/>
    </xf>
    <xf numFmtId="38" fontId="1" fillId="0" borderId="29" xfId="17" applyFont="1" applyBorder="1" applyAlignment="1">
      <alignment horizontal="centerContinuous" vertical="center"/>
    </xf>
    <xf numFmtId="38" fontId="1" fillId="0" borderId="31" xfId="17" applyFont="1" applyBorder="1" applyAlignment="1">
      <alignment horizontal="centerContinuous" vertical="center"/>
    </xf>
    <xf numFmtId="38" fontId="1" fillId="0" borderId="32" xfId="17" applyFont="1" applyBorder="1" applyAlignment="1">
      <alignment horizontal="centerContinuous" vertical="center"/>
    </xf>
    <xf numFmtId="38" fontId="1" fillId="0" borderId="22"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23" xfId="17" applyFont="1" applyBorder="1" applyAlignment="1">
      <alignment horizontal="center" vertical="center"/>
    </xf>
    <xf numFmtId="38" fontId="10" fillId="0" borderId="19" xfId="17" applyFont="1" applyBorder="1" applyAlignment="1">
      <alignment vertical="center"/>
    </xf>
    <xf numFmtId="38" fontId="10" fillId="0" borderId="29" xfId="17" applyFont="1" applyBorder="1" applyAlignment="1">
      <alignment vertical="center"/>
    </xf>
    <xf numFmtId="183" fontId="10" fillId="0" borderId="29" xfId="17" applyNumberFormat="1" applyFont="1" applyBorder="1" applyAlignment="1">
      <alignment vertical="center"/>
    </xf>
    <xf numFmtId="38" fontId="10" fillId="0" borderId="29" xfId="17" applyNumberFormat="1" applyFont="1" applyBorder="1" applyAlignment="1">
      <alignment vertical="center"/>
    </xf>
    <xf numFmtId="183" fontId="10" fillId="0" borderId="31" xfId="17" applyNumberFormat="1" applyFont="1" applyBorder="1" applyAlignment="1">
      <alignment vertical="center"/>
    </xf>
    <xf numFmtId="38" fontId="1" fillId="0" borderId="0" xfId="17" applyNumberFormat="1" applyFont="1" applyBorder="1" applyAlignment="1">
      <alignment vertical="center"/>
    </xf>
    <xf numFmtId="183" fontId="1" fillId="0" borderId="11" xfId="17" applyNumberFormat="1" applyFont="1" applyBorder="1" applyAlignment="1">
      <alignment vertical="center"/>
    </xf>
    <xf numFmtId="38" fontId="1" fillId="0" borderId="13" xfId="17" applyNumberFormat="1" applyFont="1" applyBorder="1" applyAlignment="1">
      <alignment vertical="center"/>
    </xf>
    <xf numFmtId="183" fontId="1" fillId="0" borderId="15" xfId="17" applyNumberFormat="1" applyFont="1" applyBorder="1" applyAlignment="1">
      <alignment vertical="center"/>
    </xf>
    <xf numFmtId="38" fontId="7" fillId="0" borderId="0" xfId="17" applyFont="1" applyFill="1" applyBorder="1" applyAlignment="1">
      <alignment vertical="center"/>
    </xf>
    <xf numFmtId="38" fontId="1" fillId="0" borderId="24" xfId="17" applyFont="1" applyFill="1" applyBorder="1" applyAlignment="1">
      <alignment horizontal="right" vertical="center"/>
    </xf>
    <xf numFmtId="38" fontId="8" fillId="0" borderId="13" xfId="17" applyFont="1" applyFill="1" applyBorder="1" applyAlignment="1">
      <alignment horizontal="distributed" vertical="center" wrapText="1"/>
    </xf>
    <xf numFmtId="38" fontId="8" fillId="0" borderId="16" xfId="17" applyFont="1" applyFill="1" applyBorder="1" applyAlignment="1">
      <alignment horizontal="distributed" vertical="center" wrapText="1"/>
    </xf>
    <xf numFmtId="41" fontId="1" fillId="0" borderId="6" xfId="17" applyNumberFormat="1" applyFont="1" applyFill="1" applyBorder="1" applyAlignment="1">
      <alignment vertical="center"/>
    </xf>
    <xf numFmtId="38" fontId="9" fillId="0" borderId="5" xfId="17" applyFont="1" applyFill="1" applyBorder="1" applyAlignment="1">
      <alignment horizontal="distributed" vertical="center"/>
    </xf>
    <xf numFmtId="38" fontId="9" fillId="0" borderId="11" xfId="17" applyFont="1" applyFill="1" applyBorder="1" applyAlignment="1">
      <alignment horizontal="distributed" vertical="center"/>
    </xf>
    <xf numFmtId="38" fontId="1" fillId="0" borderId="5" xfId="17" applyFont="1" applyFill="1" applyBorder="1" applyAlignment="1">
      <alignment vertical="center"/>
    </xf>
    <xf numFmtId="38" fontId="1" fillId="0" borderId="5" xfId="17" applyFont="1" applyFill="1" applyBorder="1" applyAlignment="1">
      <alignment horizontal="center" vertical="center"/>
    </xf>
    <xf numFmtId="38" fontId="1" fillId="0" borderId="12" xfId="17" applyFont="1" applyFill="1" applyBorder="1" applyAlignment="1">
      <alignment horizontal="center" vertical="center"/>
    </xf>
    <xf numFmtId="38" fontId="7" fillId="0" borderId="0" xfId="17" applyFont="1" applyFill="1" applyAlignment="1">
      <alignment/>
    </xf>
    <xf numFmtId="181" fontId="1" fillId="0" borderId="0" xfId="17" applyNumberFormat="1" applyFont="1" applyFill="1" applyBorder="1" applyAlignment="1">
      <alignment/>
    </xf>
    <xf numFmtId="38" fontId="1" fillId="0" borderId="6" xfId="17" applyFont="1" applyFill="1" applyBorder="1" applyAlignment="1">
      <alignment vertical="center"/>
    </xf>
    <xf numFmtId="38" fontId="1" fillId="0" borderId="7" xfId="17" applyFont="1" applyFill="1" applyBorder="1" applyAlignment="1">
      <alignment horizontal="center" vertical="center"/>
    </xf>
    <xf numFmtId="38" fontId="1" fillId="0" borderId="5" xfId="17" applyFont="1" applyFill="1" applyBorder="1" applyAlignment="1">
      <alignment horizontal="distributed" vertical="center"/>
    </xf>
    <xf numFmtId="38" fontId="1" fillId="0" borderId="11" xfId="17" applyFont="1" applyFill="1" applyBorder="1" applyAlignment="1">
      <alignment horizontal="right" vertical="center"/>
    </xf>
    <xf numFmtId="0" fontId="14" fillId="0" borderId="0" xfId="47" applyFont="1" applyFill="1" applyBorder="1" applyAlignment="1">
      <alignment vertical="center"/>
      <protection/>
    </xf>
    <xf numFmtId="38" fontId="1" fillId="0" borderId="11" xfId="17" applyFont="1" applyFill="1" applyBorder="1" applyAlignment="1" quotePrefix="1">
      <alignment vertical="center"/>
    </xf>
    <xf numFmtId="38" fontId="10" fillId="0" borderId="0" xfId="17" applyFont="1" applyFill="1" applyAlignment="1">
      <alignment vertical="center"/>
    </xf>
    <xf numFmtId="38" fontId="10" fillId="0" borderId="11" xfId="17" applyFont="1" applyFill="1" applyBorder="1" applyAlignment="1" quotePrefix="1">
      <alignment horizontal="center" vertical="center"/>
    </xf>
    <xf numFmtId="38" fontId="10" fillId="0" borderId="11" xfId="17" applyFont="1" applyFill="1" applyBorder="1" applyAlignment="1">
      <alignment vertical="center"/>
    </xf>
    <xf numFmtId="38" fontId="1" fillId="0" borderId="0" xfId="17" applyFont="1" applyFill="1" applyBorder="1" applyAlignment="1">
      <alignment horizontal="left" vertical="center"/>
    </xf>
    <xf numFmtId="38" fontId="1" fillId="0" borderId="11" xfId="17" applyFont="1" applyFill="1" applyBorder="1" applyAlignment="1">
      <alignment horizontal="left" vertical="center"/>
    </xf>
    <xf numFmtId="38" fontId="1" fillId="0" borderId="11" xfId="17" applyFont="1" applyFill="1" applyBorder="1" applyAlignment="1" quotePrefix="1">
      <alignment horizontal="left" vertical="center"/>
    </xf>
    <xf numFmtId="38" fontId="1" fillId="0" borderId="5" xfId="17" applyFont="1" applyFill="1" applyBorder="1" applyAlignment="1">
      <alignment horizontal="center" vertical="distributed" textRotation="255"/>
    </xf>
    <xf numFmtId="38" fontId="8" fillId="0" borderId="0" xfId="17" applyFont="1" applyFill="1" applyBorder="1" applyAlignment="1">
      <alignment horizontal="distributed" vertical="center"/>
    </xf>
    <xf numFmtId="38" fontId="8" fillId="0" borderId="11" xfId="17" applyFont="1" applyFill="1" applyBorder="1" applyAlignment="1">
      <alignment horizontal="distributed" vertical="center"/>
    </xf>
    <xf numFmtId="38" fontId="1" fillId="0" borderId="5" xfId="17" applyFont="1" applyFill="1" applyBorder="1" applyAlignment="1">
      <alignment vertical="distributed" textRotation="255"/>
    </xf>
    <xf numFmtId="38" fontId="1" fillId="0" borderId="15" xfId="17" applyFont="1" applyFill="1" applyBorder="1" applyAlignment="1">
      <alignment/>
    </xf>
    <xf numFmtId="38" fontId="8" fillId="0" borderId="7" xfId="17" applyFont="1" applyFill="1" applyBorder="1" applyAlignment="1">
      <alignment/>
    </xf>
    <xf numFmtId="181" fontId="1" fillId="0" borderId="0" xfId="17" applyNumberFormat="1" applyFont="1" applyFill="1" applyAlignment="1">
      <alignment/>
    </xf>
    <xf numFmtId="38" fontId="1" fillId="0" borderId="0" xfId="17" applyFont="1" applyFill="1" applyBorder="1" applyAlignment="1">
      <alignment horizontal="centerContinuous"/>
    </xf>
    <xf numFmtId="38" fontId="1" fillId="0" borderId="23" xfId="17" applyFont="1" applyFill="1" applyBorder="1" applyAlignment="1">
      <alignment horizontal="distributed" vertical="center"/>
    </xf>
    <xf numFmtId="38" fontId="1" fillId="0" borderId="7" xfId="17" applyFont="1" applyFill="1" applyBorder="1" applyAlignment="1">
      <alignment vertical="center"/>
    </xf>
    <xf numFmtId="38" fontId="1" fillId="0" borderId="7" xfId="17" applyFont="1" applyFill="1" applyBorder="1" applyAlignment="1">
      <alignment/>
    </xf>
    <xf numFmtId="38" fontId="1" fillId="0" borderId="9" xfId="17" applyFont="1" applyFill="1" applyBorder="1" applyAlignment="1">
      <alignment/>
    </xf>
    <xf numFmtId="38" fontId="10" fillId="0" borderId="11" xfId="17" applyFont="1" applyFill="1" applyBorder="1" applyAlignment="1">
      <alignment horizontal="distributed" vertical="center"/>
    </xf>
    <xf numFmtId="38" fontId="10" fillId="0" borderId="5" xfId="17" applyFont="1" applyFill="1" applyBorder="1" applyAlignment="1">
      <alignment/>
    </xf>
    <xf numFmtId="41" fontId="10" fillId="0" borderId="5" xfId="17" applyNumberFormat="1" applyFont="1" applyFill="1" applyBorder="1" applyAlignment="1">
      <alignment horizontal="distributed" vertical="center"/>
    </xf>
    <xf numFmtId="41" fontId="1" fillId="0" borderId="5" xfId="17" applyNumberFormat="1" applyFont="1" applyFill="1" applyBorder="1" applyAlignment="1">
      <alignment horizontal="distributed" vertical="center"/>
    </xf>
    <xf numFmtId="41" fontId="1" fillId="0" borderId="11" xfId="17" applyNumberFormat="1" applyFont="1" applyFill="1" applyBorder="1" applyAlignment="1">
      <alignment/>
    </xf>
    <xf numFmtId="191" fontId="10" fillId="0" borderId="0" xfId="17" applyNumberFormat="1" applyFont="1" applyFill="1" applyBorder="1" applyAlignment="1">
      <alignment horizontal="right" vertical="center"/>
    </xf>
    <xf numFmtId="41" fontId="9" fillId="0" borderId="11" xfId="17" applyNumberFormat="1" applyFont="1" applyFill="1" applyBorder="1" applyAlignment="1">
      <alignment horizontal="right" vertical="center"/>
    </xf>
    <xf numFmtId="191" fontId="1" fillId="0" borderId="0" xfId="17" applyNumberFormat="1" applyFont="1" applyFill="1" applyBorder="1" applyAlignment="1">
      <alignment horizontal="right" vertical="center"/>
    </xf>
    <xf numFmtId="0" fontId="1" fillId="0" borderId="0" xfId="17" applyNumberFormat="1" applyFont="1" applyFill="1" applyBorder="1" applyAlignment="1">
      <alignment horizontal="center" vertical="center" wrapText="1"/>
    </xf>
    <xf numFmtId="41" fontId="1" fillId="0" borderId="0" xfId="17" applyNumberFormat="1" applyFont="1" applyFill="1" applyBorder="1" applyAlignment="1">
      <alignment horizontal="center" wrapText="1"/>
    </xf>
    <xf numFmtId="41" fontId="1" fillId="0" borderId="11" xfId="17" applyNumberFormat="1" applyFont="1" applyFill="1" applyBorder="1" applyAlignment="1">
      <alignment horizontal="center" wrapText="1"/>
    </xf>
    <xf numFmtId="49" fontId="1" fillId="0" borderId="0" xfId="17" applyNumberFormat="1" applyFont="1" applyFill="1" applyBorder="1" applyAlignment="1">
      <alignment horizontal="right" vertical="center"/>
    </xf>
    <xf numFmtId="192" fontId="1" fillId="0" borderId="0" xfId="17" applyNumberFormat="1" applyFont="1" applyFill="1" applyBorder="1" applyAlignment="1">
      <alignment horizontal="right" vertical="center"/>
    </xf>
    <xf numFmtId="0" fontId="1" fillId="0" borderId="0" xfId="17" applyNumberFormat="1" applyFont="1" applyFill="1" applyBorder="1" applyAlignment="1">
      <alignment horizontal="distributed" vertical="center" wrapText="1"/>
    </xf>
    <xf numFmtId="0" fontId="1" fillId="0" borderId="11" xfId="17" applyNumberFormat="1" applyFont="1" applyFill="1" applyBorder="1" applyAlignment="1">
      <alignment horizontal="center" vertical="center" wrapText="1"/>
    </xf>
    <xf numFmtId="192" fontId="10" fillId="0" borderId="0" xfId="17" applyNumberFormat="1" applyFont="1" applyFill="1" applyBorder="1" applyAlignment="1">
      <alignment horizontal="right" vertical="center"/>
    </xf>
    <xf numFmtId="41" fontId="1" fillId="0" borderId="12" xfId="17" applyNumberFormat="1" applyFont="1" applyFill="1" applyBorder="1" applyAlignment="1">
      <alignment horizontal="right" vertical="center"/>
    </xf>
    <xf numFmtId="192" fontId="1" fillId="0" borderId="13" xfId="17" applyNumberFormat="1" applyFont="1" applyFill="1" applyBorder="1" applyAlignment="1">
      <alignment horizontal="right" vertical="center"/>
    </xf>
    <xf numFmtId="0" fontId="1" fillId="0" borderId="0" xfId="49" applyFont="1" applyFill="1" applyAlignment="1">
      <alignment vertical="center"/>
      <protection/>
    </xf>
    <xf numFmtId="181" fontId="1" fillId="0" borderId="0" xfId="17" applyNumberFormat="1" applyFont="1" applyFill="1" applyBorder="1" applyAlignment="1">
      <alignment vertical="center"/>
    </xf>
    <xf numFmtId="38" fontId="1" fillId="0" borderId="0" xfId="17" applyFont="1" applyFill="1" applyAlignment="1">
      <alignment horizontal="right" vertical="center"/>
    </xf>
    <xf numFmtId="0" fontId="1" fillId="0" borderId="16" xfId="49" applyFont="1" applyFill="1" applyBorder="1" applyAlignment="1">
      <alignment horizontal="distributed" vertical="center"/>
      <protection/>
    </xf>
    <xf numFmtId="38" fontId="8" fillId="0" borderId="5" xfId="17" applyFont="1" applyFill="1" applyBorder="1" applyAlignment="1">
      <alignment vertical="center"/>
    </xf>
    <xf numFmtId="41" fontId="9" fillId="0" borderId="5" xfId="17" applyNumberFormat="1" applyFont="1" applyFill="1" applyBorder="1" applyAlignment="1">
      <alignment vertical="center"/>
    </xf>
    <xf numFmtId="41" fontId="8" fillId="0" borderId="5" xfId="17" applyNumberFormat="1" applyFont="1" applyFill="1" applyBorder="1" applyAlignment="1">
      <alignment vertical="center"/>
    </xf>
    <xf numFmtId="41" fontId="8" fillId="0" borderId="0" xfId="17" applyNumberFormat="1" applyFont="1" applyFill="1" applyBorder="1" applyAlignment="1">
      <alignment vertical="center"/>
    </xf>
    <xf numFmtId="41" fontId="8" fillId="0" borderId="11" xfId="17" applyNumberFormat="1" applyFont="1" applyFill="1" applyBorder="1" applyAlignment="1">
      <alignment vertical="center"/>
    </xf>
    <xf numFmtId="38" fontId="8" fillId="0" borderId="0" xfId="17" applyFont="1" applyFill="1" applyAlignment="1">
      <alignment vertical="center"/>
    </xf>
    <xf numFmtId="38" fontId="8" fillId="0" borderId="5" xfId="17" applyFont="1" applyFill="1" applyBorder="1" applyAlignment="1">
      <alignment horizontal="left" vertical="center"/>
    </xf>
    <xf numFmtId="38" fontId="8" fillId="0" borderId="12" xfId="17" applyFont="1" applyFill="1" applyBorder="1" applyAlignment="1">
      <alignment vertical="center"/>
    </xf>
    <xf numFmtId="38" fontId="8" fillId="0" borderId="15" xfId="17" applyFont="1" applyFill="1" applyBorder="1" applyAlignment="1">
      <alignment horizontal="distributed" vertical="center"/>
    </xf>
    <xf numFmtId="0" fontId="0" fillId="0" borderId="22" xfId="25" applyBorder="1" applyAlignment="1">
      <alignment horizontal="center" vertical="center"/>
      <protection/>
    </xf>
    <xf numFmtId="41" fontId="1" fillId="0" borderId="15" xfId="17" applyNumberFormat="1" applyFont="1" applyFill="1" applyBorder="1" applyAlignment="1">
      <alignment vertical="center"/>
    </xf>
    <xf numFmtId="0" fontId="7" fillId="0" borderId="0" xfId="50" applyFont="1" applyFill="1" applyAlignment="1">
      <alignment vertical="center"/>
      <protection/>
    </xf>
    <xf numFmtId="38" fontId="8" fillId="0" borderId="0" xfId="17" applyFont="1" applyFill="1" applyBorder="1" applyAlignment="1">
      <alignment vertical="center"/>
    </xf>
    <xf numFmtId="181" fontId="8" fillId="0" borderId="0" xfId="17" applyNumberFormat="1" applyFont="1" applyFill="1" applyBorder="1" applyAlignment="1">
      <alignment vertical="center"/>
    </xf>
    <xf numFmtId="38" fontId="8" fillId="0" borderId="0" xfId="17" applyFont="1" applyFill="1" applyAlignment="1">
      <alignment vertical="center" shrinkToFit="1"/>
    </xf>
    <xf numFmtId="38" fontId="8" fillId="0" borderId="18" xfId="17" applyFont="1" applyFill="1" applyBorder="1" applyAlignment="1">
      <alignment horizontal="center" vertical="center" shrinkToFit="1"/>
    </xf>
    <xf numFmtId="38" fontId="1" fillId="0" borderId="16" xfId="17" applyFont="1" applyFill="1" applyBorder="1" applyAlignment="1">
      <alignment horizontal="distributed" vertical="center" shrinkToFit="1"/>
    </xf>
    <xf numFmtId="38" fontId="1" fillId="0" borderId="16" xfId="17" applyFont="1" applyFill="1" applyBorder="1" applyAlignment="1">
      <alignment horizontal="center" vertical="center" shrinkToFit="1"/>
    </xf>
    <xf numFmtId="38" fontId="8" fillId="0" borderId="17" xfId="17" applyFont="1" applyFill="1" applyBorder="1" applyAlignment="1">
      <alignment vertical="center" shrinkToFit="1"/>
    </xf>
    <xf numFmtId="38" fontId="8" fillId="0" borderId="18" xfId="17" applyFont="1" applyFill="1" applyBorder="1" applyAlignment="1">
      <alignment horizontal="distributed" vertical="center" shrinkToFit="1"/>
    </xf>
    <xf numFmtId="38" fontId="1" fillId="0" borderId="18" xfId="17" applyFont="1" applyFill="1" applyBorder="1" applyAlignment="1">
      <alignment horizontal="distributed" vertical="center" shrinkToFit="1"/>
    </xf>
    <xf numFmtId="38" fontId="1" fillId="0" borderId="0" xfId="17" applyFont="1" applyFill="1" applyAlignment="1">
      <alignment vertical="center" shrinkToFit="1"/>
    </xf>
    <xf numFmtId="38" fontId="10" fillId="0" borderId="18" xfId="17" applyFont="1" applyFill="1" applyBorder="1" applyAlignment="1">
      <alignment horizontal="distributed" vertical="center" shrinkToFit="1"/>
    </xf>
    <xf numFmtId="38" fontId="10" fillId="0" borderId="0" xfId="17" applyFont="1" applyFill="1" applyAlignment="1">
      <alignment vertical="center" shrinkToFit="1"/>
    </xf>
    <xf numFmtId="38" fontId="9" fillId="0" borderId="18" xfId="17" applyFont="1" applyFill="1" applyBorder="1" applyAlignment="1">
      <alignment horizontal="distributed" vertical="center" shrinkToFit="1"/>
    </xf>
    <xf numFmtId="38" fontId="1" fillId="0" borderId="17" xfId="17" applyFont="1" applyFill="1" applyBorder="1" applyAlignment="1">
      <alignment horizontal="distributed" vertical="center" shrinkToFit="1"/>
    </xf>
    <xf numFmtId="38" fontId="1" fillId="0" borderId="0" xfId="17" applyFont="1" applyAlignment="1">
      <alignment horizontal="center" vertical="center"/>
    </xf>
    <xf numFmtId="38" fontId="1" fillId="0" borderId="17" xfId="17" applyFont="1" applyBorder="1" applyAlignment="1">
      <alignment horizontal="center" vertical="center"/>
    </xf>
    <xf numFmtId="38" fontId="8" fillId="0" borderId="16" xfId="17" applyFont="1" applyBorder="1" applyAlignment="1">
      <alignment horizontal="distributed" vertical="center"/>
    </xf>
    <xf numFmtId="38" fontId="8" fillId="0" borderId="6" xfId="17" applyFont="1" applyBorder="1" applyAlignment="1">
      <alignment horizontal="distributed" vertical="center"/>
    </xf>
    <xf numFmtId="38" fontId="8" fillId="0" borderId="7" xfId="17" applyFont="1" applyBorder="1" applyAlignment="1">
      <alignment horizontal="distributed" vertical="center"/>
    </xf>
    <xf numFmtId="38" fontId="8" fillId="0" borderId="9" xfId="17" applyFont="1" applyBorder="1" applyAlignment="1">
      <alignment horizontal="distributed" vertical="center"/>
    </xf>
    <xf numFmtId="38" fontId="8" fillId="0" borderId="0" xfId="17" applyFont="1" applyAlignment="1">
      <alignment vertical="center"/>
    </xf>
    <xf numFmtId="38" fontId="10" fillId="0" borderId="11" xfId="17" applyFont="1" applyBorder="1" applyAlignment="1">
      <alignment horizontal="right" vertical="center"/>
    </xf>
    <xf numFmtId="38" fontId="9" fillId="0" borderId="11" xfId="17" applyFont="1" applyBorder="1" applyAlignment="1">
      <alignment horizontal="right" vertical="center"/>
    </xf>
    <xf numFmtId="49" fontId="1" fillId="0" borderId="0" xfId="17" applyNumberFormat="1" applyFont="1" applyAlignment="1">
      <alignment vertical="center"/>
    </xf>
    <xf numFmtId="0" fontId="8" fillId="0" borderId="0" xfId="51" applyFont="1">
      <alignment/>
      <protection/>
    </xf>
    <xf numFmtId="38" fontId="8" fillId="0" borderId="0" xfId="17" applyFont="1" applyAlignment="1">
      <alignment horizontal="center" vertical="center"/>
    </xf>
    <xf numFmtId="38" fontId="1" fillId="0" borderId="13" xfId="17" applyFont="1" applyBorder="1" applyAlignment="1">
      <alignment horizontal="center" vertical="center" wrapText="1"/>
    </xf>
    <xf numFmtId="0" fontId="1" fillId="0" borderId="33" xfId="25" applyFont="1" applyBorder="1" applyAlignment="1">
      <alignment horizontal="center" vertical="center"/>
      <protection/>
    </xf>
    <xf numFmtId="0" fontId="0" fillId="0" borderId="33" xfId="25" applyBorder="1" applyAlignment="1">
      <alignment horizontal="center" vertical="center"/>
      <protection/>
    </xf>
    <xf numFmtId="0" fontId="1" fillId="0" borderId="18" xfId="51" applyFont="1" applyBorder="1" applyAlignment="1">
      <alignment horizontal="center" vertical="center" wrapText="1"/>
      <protection/>
    </xf>
    <xf numFmtId="38" fontId="1" fillId="0" borderId="34" xfId="17" applyFont="1" applyBorder="1" applyAlignment="1">
      <alignment horizontal="distributed" vertical="center"/>
    </xf>
    <xf numFmtId="38" fontId="1" fillId="0" borderId="34" xfId="17" applyFont="1" applyBorder="1" applyAlignment="1">
      <alignment horizontal="center" vertical="center" wrapText="1"/>
    </xf>
    <xf numFmtId="38" fontId="1" fillId="0" borderId="35" xfId="17" applyFont="1" applyBorder="1" applyAlignment="1">
      <alignment horizontal="distributed" vertical="center"/>
    </xf>
    <xf numFmtId="38" fontId="1" fillId="0" borderId="36" xfId="17" applyFont="1" applyBorder="1" applyAlignment="1">
      <alignment horizontal="center" vertical="center"/>
    </xf>
    <xf numFmtId="38" fontId="1" fillId="0" borderId="11" xfId="17" applyFont="1" applyBorder="1" applyAlignment="1">
      <alignment horizontal="center" vertical="center"/>
    </xf>
    <xf numFmtId="0" fontId="1" fillId="0" borderId="18" xfId="51" applyFont="1" applyBorder="1" applyAlignment="1">
      <alignment horizontal="left" vertical="center" wrapText="1"/>
      <protection/>
    </xf>
    <xf numFmtId="41" fontId="1" fillId="0" borderId="34" xfId="17" applyNumberFormat="1" applyFont="1" applyBorder="1" applyAlignment="1">
      <alignment horizontal="right" vertical="center"/>
    </xf>
    <xf numFmtId="41" fontId="1" fillId="0" borderId="34" xfId="17" applyNumberFormat="1" applyFont="1" applyBorder="1" applyAlignment="1">
      <alignment vertical="center"/>
    </xf>
    <xf numFmtId="41" fontId="1" fillId="0" borderId="35" xfId="17" applyNumberFormat="1" applyFont="1" applyBorder="1" applyAlignment="1">
      <alignment horizontal="right" vertical="center"/>
    </xf>
    <xf numFmtId="41" fontId="1" fillId="0" borderId="36" xfId="17" applyNumberFormat="1" applyFont="1" applyBorder="1" applyAlignment="1">
      <alignment horizontal="right" vertical="center"/>
    </xf>
    <xf numFmtId="192" fontId="1" fillId="0" borderId="34" xfId="17" applyNumberFormat="1" applyFont="1" applyBorder="1" applyAlignment="1">
      <alignment horizontal="right" vertical="center"/>
    </xf>
    <xf numFmtId="192" fontId="1" fillId="0" borderId="34" xfId="17" applyNumberFormat="1" applyFont="1" applyBorder="1" applyAlignment="1">
      <alignment vertical="center"/>
    </xf>
    <xf numFmtId="192" fontId="1" fillId="0" borderId="35" xfId="17" applyNumberFormat="1" applyFont="1" applyBorder="1" applyAlignment="1">
      <alignment horizontal="right" vertical="center"/>
    </xf>
    <xf numFmtId="192" fontId="1" fillId="0" borderId="36" xfId="17" applyNumberFormat="1" applyFont="1" applyBorder="1" applyAlignment="1">
      <alignment horizontal="right" vertical="center"/>
    </xf>
    <xf numFmtId="192" fontId="1" fillId="0" borderId="11" xfId="17" applyNumberFormat="1" applyFont="1" applyBorder="1" applyAlignment="1">
      <alignment horizontal="right" vertical="center"/>
    </xf>
    <xf numFmtId="38" fontId="10" fillId="0" borderId="18" xfId="17" applyFont="1" applyBorder="1" applyAlignment="1">
      <alignment horizontal="center" vertical="center"/>
    </xf>
    <xf numFmtId="41" fontId="10" fillId="0" borderId="34" xfId="17" applyNumberFormat="1" applyFont="1" applyBorder="1" applyAlignment="1">
      <alignment vertical="center"/>
    </xf>
    <xf numFmtId="41" fontId="10" fillId="0" borderId="35" xfId="17" applyNumberFormat="1" applyFont="1" applyBorder="1" applyAlignment="1">
      <alignment vertical="center"/>
    </xf>
    <xf numFmtId="41" fontId="10" fillId="0" borderId="34" xfId="17" applyNumberFormat="1" applyFont="1" applyBorder="1" applyAlignment="1">
      <alignment horizontal="right" vertical="center"/>
    </xf>
    <xf numFmtId="41" fontId="10" fillId="0" borderId="36" xfId="17" applyNumberFormat="1" applyFont="1" applyBorder="1" applyAlignment="1">
      <alignment horizontal="right" vertical="center"/>
    </xf>
    <xf numFmtId="41" fontId="10" fillId="0" borderId="37" xfId="17" applyNumberFormat="1" applyFont="1" applyBorder="1" applyAlignment="1">
      <alignment horizontal="right" vertical="center"/>
    </xf>
    <xf numFmtId="41" fontId="1" fillId="0" borderId="36" xfId="17" applyNumberFormat="1" applyFont="1" applyBorder="1" applyAlignment="1">
      <alignment horizontal="center" vertical="center"/>
    </xf>
    <xf numFmtId="41" fontId="1" fillId="0" borderId="35" xfId="17" applyNumberFormat="1" applyFont="1" applyBorder="1" applyAlignment="1">
      <alignment horizontal="center" vertical="center"/>
    </xf>
    <xf numFmtId="41" fontId="1" fillId="0" borderId="35" xfId="17" applyNumberFormat="1" applyFont="1" applyBorder="1" applyAlignment="1">
      <alignment vertical="center"/>
    </xf>
    <xf numFmtId="38" fontId="1" fillId="0" borderId="18" xfId="17" applyFont="1" applyBorder="1" applyAlignment="1" quotePrefix="1">
      <alignment horizontal="right" vertical="center"/>
    </xf>
    <xf numFmtId="41" fontId="1" fillId="0" borderId="37" xfId="17" applyNumberFormat="1" applyFont="1" applyBorder="1" applyAlignment="1">
      <alignment horizontal="right" vertical="center"/>
    </xf>
    <xf numFmtId="41" fontId="1" fillId="0" borderId="38" xfId="17" applyNumberFormat="1" applyFont="1" applyBorder="1" applyAlignment="1">
      <alignment horizontal="right" vertical="center"/>
    </xf>
    <xf numFmtId="41" fontId="1" fillId="0" borderId="39" xfId="17" applyNumberFormat="1" applyFont="1" applyBorder="1" applyAlignment="1">
      <alignment horizontal="right" vertical="center"/>
    </xf>
    <xf numFmtId="41" fontId="1" fillId="0" borderId="38" xfId="17" applyNumberFormat="1" applyFont="1" applyBorder="1" applyAlignment="1">
      <alignment vertical="center"/>
    </xf>
    <xf numFmtId="41" fontId="1" fillId="0" borderId="40" xfId="17" applyNumberFormat="1" applyFont="1" applyBorder="1" applyAlignment="1">
      <alignment vertical="center"/>
    </xf>
    <xf numFmtId="41" fontId="1" fillId="0" borderId="39" xfId="17" applyNumberFormat="1" applyFont="1" applyBorder="1" applyAlignment="1">
      <alignment vertical="center"/>
    </xf>
    <xf numFmtId="0" fontId="7" fillId="0" borderId="0" xfId="52" applyFont="1" applyAlignment="1">
      <alignment vertical="center"/>
      <protection/>
    </xf>
    <xf numFmtId="38" fontId="1" fillId="0" borderId="41" xfId="17" applyFont="1" applyBorder="1" applyAlignment="1">
      <alignment horizontal="distributed" vertical="center"/>
    </xf>
    <xf numFmtId="38" fontId="10" fillId="0" borderId="11" xfId="17" applyFont="1" applyBorder="1" applyAlignment="1">
      <alignment horizontal="distributed" vertical="center"/>
    </xf>
    <xf numFmtId="180" fontId="10" fillId="0" borderId="0" xfId="17" applyNumberFormat="1" applyFont="1" applyBorder="1" applyAlignment="1">
      <alignment vertical="center"/>
    </xf>
    <xf numFmtId="180" fontId="10" fillId="0" borderId="11" xfId="17" applyNumberFormat="1" applyFont="1" applyBorder="1" applyAlignment="1">
      <alignment vertical="center"/>
    </xf>
    <xf numFmtId="38" fontId="8" fillId="0" borderId="11" xfId="17" applyFont="1" applyBorder="1" applyAlignment="1">
      <alignment vertical="center"/>
    </xf>
    <xf numFmtId="41" fontId="8" fillId="0" borderId="0" xfId="17" applyNumberFormat="1" applyFont="1" applyBorder="1" applyAlignment="1">
      <alignment vertical="center"/>
    </xf>
    <xf numFmtId="180" fontId="8" fillId="0" borderId="0" xfId="17" applyNumberFormat="1" applyFont="1" applyBorder="1" applyAlignment="1">
      <alignment vertical="center"/>
    </xf>
    <xf numFmtId="180" fontId="8" fillId="0" borderId="11" xfId="17" applyNumberFormat="1" applyFont="1" applyBorder="1" applyAlignment="1">
      <alignment vertical="center"/>
    </xf>
    <xf numFmtId="38" fontId="9" fillId="0" borderId="11" xfId="17" applyFont="1" applyBorder="1" applyAlignment="1">
      <alignment horizontal="distributed" vertical="center"/>
    </xf>
    <xf numFmtId="41" fontId="9" fillId="0" borderId="0" xfId="17" applyNumberFormat="1" applyFont="1" applyBorder="1" applyAlignment="1">
      <alignment vertical="center"/>
    </xf>
    <xf numFmtId="180" fontId="9" fillId="0" borderId="0" xfId="17" applyNumberFormat="1" applyFont="1" applyBorder="1" applyAlignment="1">
      <alignment vertical="center"/>
    </xf>
    <xf numFmtId="180" fontId="9" fillId="0" borderId="11" xfId="17" applyNumberFormat="1" applyFont="1" applyBorder="1" applyAlignment="1">
      <alignment vertical="center"/>
    </xf>
    <xf numFmtId="180" fontId="1" fillId="0" borderId="0" xfId="17" applyNumberFormat="1" applyFont="1" applyBorder="1" applyAlignment="1">
      <alignment vertical="center"/>
    </xf>
    <xf numFmtId="180" fontId="1" fillId="0" borderId="11" xfId="17" applyNumberFormat="1" applyFont="1" applyBorder="1" applyAlignment="1">
      <alignment vertical="center"/>
    </xf>
    <xf numFmtId="41" fontId="1" fillId="0" borderId="13" xfId="17" applyNumberFormat="1" applyFont="1" applyBorder="1" applyAlignment="1">
      <alignment vertical="center"/>
    </xf>
    <xf numFmtId="180" fontId="1" fillId="0" borderId="13" xfId="17" applyNumberFormat="1" applyFont="1" applyBorder="1" applyAlignment="1">
      <alignment vertical="center"/>
    </xf>
    <xf numFmtId="180" fontId="1" fillId="0" borderId="15" xfId="17" applyNumberFormat="1" applyFont="1" applyBorder="1" applyAlignment="1">
      <alignment vertical="center"/>
    </xf>
    <xf numFmtId="0" fontId="1" fillId="0" borderId="9" xfId="25" applyFont="1" applyBorder="1" applyAlignment="1">
      <alignment horizontal="center" vertical="center"/>
      <protection/>
    </xf>
    <xf numFmtId="0" fontId="1" fillId="0" borderId="12" xfId="25" applyFont="1" applyBorder="1" applyAlignment="1">
      <alignment horizontal="center" vertical="center"/>
      <protection/>
    </xf>
    <xf numFmtId="0" fontId="1" fillId="0" borderId="15" xfId="25" applyFont="1" applyBorder="1" applyAlignment="1">
      <alignment horizontal="center" vertical="center"/>
      <protection/>
    </xf>
    <xf numFmtId="0" fontId="14" fillId="0" borderId="17" xfId="25" applyFont="1" applyBorder="1" applyAlignment="1">
      <alignment horizontal="center" vertical="center"/>
      <protection/>
    </xf>
    <xf numFmtId="0" fontId="1" fillId="0" borderId="6" xfId="25" applyFont="1" applyBorder="1" applyAlignment="1">
      <alignment horizontal="center" vertical="center"/>
      <protection/>
    </xf>
    <xf numFmtId="0" fontId="1" fillId="0" borderId="9" xfId="25" applyFont="1" applyBorder="1" applyAlignment="1">
      <alignment horizontal="distributed" vertical="center" wrapText="1"/>
      <protection/>
    </xf>
    <xf numFmtId="0" fontId="14" fillId="0" borderId="12" xfId="25" applyFont="1" applyBorder="1" applyAlignment="1">
      <alignment horizontal="distributed" vertical="center" wrapText="1"/>
      <protection/>
    </xf>
    <xf numFmtId="0" fontId="14" fillId="0" borderId="15" xfId="25" applyFont="1" applyBorder="1" applyAlignment="1">
      <alignment horizontal="distributed" vertical="center" wrapText="1"/>
      <protection/>
    </xf>
    <xf numFmtId="0" fontId="1" fillId="0" borderId="18" xfId="25" applyFont="1" applyBorder="1" applyAlignment="1">
      <alignment horizontal="center" vertical="center"/>
      <protection/>
    </xf>
    <xf numFmtId="0" fontId="1" fillId="0" borderId="1" xfId="25" applyFont="1" applyFill="1" applyBorder="1" applyAlignment="1">
      <alignment/>
      <protection/>
    </xf>
    <xf numFmtId="0" fontId="1" fillId="0" borderId="3" xfId="25" applyFont="1" applyFill="1" applyBorder="1" applyAlignment="1">
      <alignment/>
      <protection/>
    </xf>
    <xf numFmtId="0" fontId="1" fillId="0" borderId="6" xfId="25" applyFont="1" applyBorder="1" applyAlignment="1">
      <alignment horizontal="distributed" vertical="center" wrapText="1"/>
      <protection/>
    </xf>
    <xf numFmtId="0" fontId="1" fillId="0" borderId="22" xfId="25" applyFont="1" applyBorder="1" applyAlignment="1">
      <alignment horizontal="center" vertical="center"/>
      <protection/>
    </xf>
    <xf numFmtId="0" fontId="1" fillId="0" borderId="32" xfId="25" applyFont="1" applyFill="1" applyBorder="1" applyAlignment="1">
      <alignment horizontal="center" vertical="center"/>
      <protection/>
    </xf>
    <xf numFmtId="0" fontId="1" fillId="0" borderId="22" xfId="25" applyFont="1" applyFill="1" applyBorder="1" applyAlignment="1">
      <alignment horizontal="center" vertical="center"/>
      <protection/>
    </xf>
    <xf numFmtId="0" fontId="1" fillId="0" borderId="16" xfId="25" applyFont="1" applyBorder="1" applyAlignment="1">
      <alignment horizontal="center" vertical="center"/>
      <protection/>
    </xf>
    <xf numFmtId="0" fontId="1" fillId="0" borderId="32" xfId="25" applyFont="1" applyFill="1" applyBorder="1" applyAlignment="1">
      <alignment horizontal="center"/>
      <protection/>
    </xf>
    <xf numFmtId="0" fontId="1" fillId="0" borderId="22" xfId="25" applyFont="1" applyFill="1" applyBorder="1" applyAlignment="1">
      <alignment horizontal="center"/>
      <protection/>
    </xf>
    <xf numFmtId="0" fontId="1" fillId="0" borderId="32" xfId="25" applyFont="1" applyBorder="1" applyAlignment="1">
      <alignment horizontal="center" vertical="center"/>
      <protection/>
    </xf>
    <xf numFmtId="0" fontId="0" fillId="0" borderId="3" xfId="24" applyBorder="1" applyAlignment="1">
      <alignment horizontal="center"/>
      <protection/>
    </xf>
    <xf numFmtId="0" fontId="1" fillId="0" borderId="1" xfId="25" applyFont="1" applyFill="1" applyBorder="1" applyAlignment="1">
      <alignment horizontal="center" vertical="center"/>
      <protection/>
    </xf>
    <xf numFmtId="0" fontId="14" fillId="0" borderId="30" xfId="25" applyFont="1" applyFill="1" applyBorder="1" applyAlignment="1">
      <alignment horizontal="center" vertical="center"/>
      <protection/>
    </xf>
    <xf numFmtId="0" fontId="14" fillId="0" borderId="3" xfId="25" applyFont="1" applyFill="1" applyBorder="1" applyAlignment="1">
      <alignment horizontal="center" vertical="center"/>
      <protection/>
    </xf>
    <xf numFmtId="0" fontId="1" fillId="0" borderId="23" xfId="25" applyFont="1" applyFill="1" applyBorder="1" applyAlignment="1">
      <alignment horizontal="center" vertical="center"/>
      <protection/>
    </xf>
    <xf numFmtId="0" fontId="14" fillId="0" borderId="18" xfId="25" applyFont="1" applyFill="1" applyBorder="1" applyAlignment="1">
      <alignment horizontal="center" vertical="center"/>
      <protection/>
    </xf>
    <xf numFmtId="0" fontId="14" fillId="0" borderId="17" xfId="25" applyFont="1" applyFill="1" applyBorder="1" applyAlignment="1">
      <alignment horizontal="center" vertical="center"/>
      <protection/>
    </xf>
    <xf numFmtId="0" fontId="1" fillId="0" borderId="16" xfId="25" applyFont="1" applyBorder="1" applyAlignment="1">
      <alignment horizontal="distributed" vertical="center" wrapText="1"/>
      <protection/>
    </xf>
    <xf numFmtId="0" fontId="0" fillId="0" borderId="16" xfId="25" applyBorder="1" applyAlignment="1">
      <alignment vertical="center"/>
      <protection/>
    </xf>
    <xf numFmtId="0" fontId="1" fillId="0" borderId="42" xfId="24" applyFont="1" applyBorder="1" applyAlignment="1">
      <alignment horizontal="center"/>
      <protection/>
    </xf>
    <xf numFmtId="0" fontId="1" fillId="0" borderId="4" xfId="24" applyFont="1" applyBorder="1" applyAlignment="1">
      <alignment horizontal="center"/>
      <protection/>
    </xf>
    <xf numFmtId="0" fontId="0" fillId="0" borderId="30" xfId="24" applyBorder="1" applyAlignment="1">
      <alignment horizontal="center"/>
      <protection/>
    </xf>
    <xf numFmtId="0" fontId="16" fillId="0" borderId="16" xfId="23" applyFont="1" applyBorder="1" applyAlignment="1">
      <alignment horizontal="distributed" vertical="center"/>
      <protection/>
    </xf>
    <xf numFmtId="38" fontId="10" fillId="0" borderId="23" xfId="17" applyFont="1" applyBorder="1" applyAlignment="1">
      <alignment horizontal="distributed" vertical="top" wrapText="1"/>
    </xf>
    <xf numFmtId="0" fontId="0" fillId="0" borderId="18" xfId="23" applyBorder="1" applyAlignment="1">
      <alignment horizontal="distributed" vertical="top" wrapText="1"/>
      <protection/>
    </xf>
    <xf numFmtId="0" fontId="1" fillId="0" borderId="20" xfId="24" applyFont="1" applyBorder="1" applyAlignment="1">
      <alignment horizontal="distributed" vertical="center"/>
      <protection/>
    </xf>
    <xf numFmtId="0" fontId="0" fillId="0" borderId="17" xfId="24" applyBorder="1" applyAlignment="1">
      <alignment horizontal="distributed" vertical="center"/>
      <protection/>
    </xf>
    <xf numFmtId="0" fontId="1" fillId="0" borderId="1" xfId="24" applyFont="1" applyBorder="1" applyAlignment="1">
      <alignment horizontal="center"/>
      <protection/>
    </xf>
    <xf numFmtId="38" fontId="10" fillId="0" borderId="0" xfId="17" applyFont="1" applyFill="1" applyBorder="1" applyAlignment="1">
      <alignment horizontal="distributed" vertical="center"/>
    </xf>
    <xf numFmtId="38" fontId="1" fillId="0" borderId="20" xfId="17" applyFont="1" applyBorder="1" applyAlignment="1">
      <alignment horizontal="distributed" vertical="center"/>
    </xf>
    <xf numFmtId="0" fontId="0" fillId="0" borderId="18" xfId="23" applyBorder="1" applyAlignment="1">
      <alignment horizontal="distributed" vertical="center"/>
      <protection/>
    </xf>
    <xf numFmtId="0" fontId="0" fillId="0" borderId="17" xfId="23" applyBorder="1" applyAlignment="1">
      <alignment horizontal="distributed" vertical="center"/>
      <protection/>
    </xf>
    <xf numFmtId="38" fontId="1" fillId="0" borderId="19" xfId="17" applyFont="1" applyBorder="1" applyAlignment="1">
      <alignment horizontal="center" vertical="center"/>
    </xf>
    <xf numFmtId="0" fontId="0" fillId="0" borderId="29" xfId="23" applyBorder="1" applyAlignment="1">
      <alignment horizontal="center" vertical="center"/>
      <protection/>
    </xf>
    <xf numFmtId="0" fontId="0" fillId="0" borderId="31" xfId="23" applyBorder="1" applyAlignment="1">
      <alignment horizontal="center" vertical="center"/>
      <protection/>
    </xf>
    <xf numFmtId="38" fontId="1" fillId="0" borderId="16" xfId="17" applyFont="1" applyBorder="1" applyAlignment="1">
      <alignment horizontal="distributed" vertical="center"/>
    </xf>
    <xf numFmtId="0" fontId="0" fillId="0" borderId="16" xfId="23" applyBorder="1" applyAlignment="1">
      <alignment horizontal="distributed" vertical="center"/>
      <protection/>
    </xf>
    <xf numFmtId="38" fontId="9" fillId="0" borderId="16" xfId="17" applyFont="1" applyBorder="1" applyAlignment="1">
      <alignment horizontal="distributed" vertical="center"/>
    </xf>
    <xf numFmtId="0" fontId="1" fillId="0" borderId="0" xfId="22" applyFont="1" applyFill="1" applyBorder="1" applyAlignment="1">
      <alignment horizontal="distributed"/>
      <protection/>
    </xf>
    <xf numFmtId="38" fontId="10" fillId="0" borderId="5" xfId="17" applyFont="1" applyFill="1" applyBorder="1" applyAlignment="1">
      <alignment horizontal="center" vertical="center"/>
    </xf>
    <xf numFmtId="38" fontId="10" fillId="0" borderId="0" xfId="17" applyFont="1" applyFill="1" applyBorder="1" applyAlignment="1">
      <alignment horizontal="center" vertical="center"/>
    </xf>
    <xf numFmtId="38" fontId="10" fillId="0" borderId="11" xfId="17" applyFont="1" applyFill="1" applyBorder="1" applyAlignment="1">
      <alignment horizontal="center" vertical="center"/>
    </xf>
    <xf numFmtId="0" fontId="10" fillId="0" borderId="6" xfId="22" applyFont="1" applyFill="1" applyBorder="1" applyAlignment="1">
      <alignment horizontal="center" vertical="center"/>
      <protection/>
    </xf>
    <xf numFmtId="0" fontId="10" fillId="0" borderId="7" xfId="22" applyFont="1" applyFill="1" applyBorder="1" applyAlignment="1">
      <alignment horizontal="center" vertical="center"/>
      <protection/>
    </xf>
    <xf numFmtId="38" fontId="10" fillId="0" borderId="5" xfId="17" applyFont="1" applyFill="1" applyBorder="1" applyAlignment="1">
      <alignment horizontal="distributed" vertical="center"/>
    </xf>
    <xf numFmtId="0" fontId="15" fillId="0" borderId="11" xfId="22" applyFont="1" applyFill="1" applyBorder="1" applyAlignment="1">
      <alignment horizontal="distributed"/>
      <protection/>
    </xf>
    <xf numFmtId="0" fontId="0" fillId="0" borderId="12" xfId="22" applyFill="1" applyBorder="1" applyAlignment="1">
      <alignment horizontal="center" vertical="center"/>
      <protection/>
    </xf>
    <xf numFmtId="0" fontId="0" fillId="0" borderId="15" xfId="22" applyFill="1" applyBorder="1" applyAlignment="1">
      <alignment horizontal="center" vertical="center"/>
      <protection/>
    </xf>
    <xf numFmtId="0" fontId="1" fillId="0" borderId="5" xfId="22" applyFont="1" applyFill="1" applyBorder="1" applyAlignment="1">
      <alignment horizontal="center"/>
      <protection/>
    </xf>
    <xf numFmtId="0" fontId="1" fillId="0" borderId="0" xfId="22" applyFont="1" applyFill="1" applyBorder="1" applyAlignment="1">
      <alignment horizontal="center"/>
      <protection/>
    </xf>
    <xf numFmtId="0" fontId="1" fillId="0" borderId="5" xfId="22" applyFont="1" applyFill="1" applyBorder="1" applyAlignment="1">
      <alignment horizontal="distributed"/>
      <protection/>
    </xf>
    <xf numFmtId="0" fontId="0" fillId="0" borderId="18" xfId="22" applyFill="1" applyBorder="1" applyAlignment="1">
      <alignment horizontal="distributed" vertical="center"/>
      <protection/>
    </xf>
    <xf numFmtId="0" fontId="0" fillId="0" borderId="17" xfId="22" applyBorder="1" applyAlignment="1">
      <alignment vertical="center"/>
      <protection/>
    </xf>
    <xf numFmtId="38" fontId="1" fillId="0" borderId="19" xfId="17" applyFont="1" applyFill="1" applyBorder="1" applyAlignment="1">
      <alignment horizontal="center" vertical="center"/>
    </xf>
    <xf numFmtId="0" fontId="0" fillId="0" borderId="31" xfId="22" applyFill="1" applyBorder="1" applyAlignment="1">
      <alignment horizontal="center" vertical="center"/>
      <protection/>
    </xf>
    <xf numFmtId="0" fontId="1" fillId="0" borderId="12" xfId="22" applyFont="1" applyFill="1" applyBorder="1" applyAlignment="1">
      <alignment horizontal="center" vertical="center"/>
      <protection/>
    </xf>
    <xf numFmtId="0" fontId="1" fillId="0" borderId="15" xfId="22" applyFont="1" applyFill="1" applyBorder="1" applyAlignment="1">
      <alignment horizontal="center" vertical="center"/>
      <protection/>
    </xf>
    <xf numFmtId="0" fontId="1" fillId="0" borderId="20" xfId="22" applyFont="1" applyFill="1" applyBorder="1" applyAlignment="1">
      <alignment horizontal="distributed" vertical="center"/>
      <protection/>
    </xf>
    <xf numFmtId="0" fontId="1" fillId="0" borderId="2" xfId="21" applyFont="1" applyFill="1" applyBorder="1" applyAlignment="1">
      <alignment horizontal="center" vertical="center"/>
      <protection/>
    </xf>
    <xf numFmtId="0" fontId="9" fillId="0" borderId="5" xfId="17" applyNumberFormat="1" applyFont="1" applyFill="1" applyBorder="1" applyAlignment="1">
      <alignment horizontal="distributed" vertical="center"/>
    </xf>
    <xf numFmtId="0" fontId="9" fillId="0" borderId="11" xfId="17" applyNumberFormat="1" applyFont="1" applyFill="1" applyBorder="1" applyAlignment="1">
      <alignment horizontal="distributed" vertical="center"/>
    </xf>
    <xf numFmtId="0" fontId="1" fillId="0" borderId="5" xfId="17" applyNumberFormat="1" applyFont="1" applyFill="1" applyBorder="1" applyAlignment="1">
      <alignment horizontal="distributed" vertical="center"/>
    </xf>
    <xf numFmtId="0" fontId="0" fillId="0" borderId="11" xfId="17" applyNumberFormat="1" applyFill="1" applyBorder="1" applyAlignment="1">
      <alignment horizontal="distributed" vertical="center"/>
    </xf>
    <xf numFmtId="0" fontId="12" fillId="0" borderId="5" xfId="17" applyNumberFormat="1" applyFont="1" applyFill="1" applyBorder="1" applyAlignment="1">
      <alignment horizontal="distributed" vertical="center"/>
    </xf>
    <xf numFmtId="0" fontId="1" fillId="0" borderId="19" xfId="22" applyFont="1" applyFill="1" applyBorder="1" applyAlignment="1">
      <alignment horizontal="distributed" vertical="center"/>
      <protection/>
    </xf>
    <xf numFmtId="0" fontId="0" fillId="0" borderId="31" xfId="22" applyFill="1" applyBorder="1" applyAlignment="1">
      <alignment horizontal="distributed" vertical="center"/>
      <protection/>
    </xf>
    <xf numFmtId="0" fontId="0" fillId="0" borderId="5" xfId="22" applyFill="1" applyBorder="1" applyAlignment="1">
      <alignment horizontal="distributed" vertical="center"/>
      <protection/>
    </xf>
    <xf numFmtId="0" fontId="0" fillId="0" borderId="11" xfId="22" applyFill="1" applyBorder="1" applyAlignment="1">
      <alignment horizontal="distributed" vertical="center"/>
      <protection/>
    </xf>
    <xf numFmtId="0" fontId="0" fillId="0" borderId="12" xfId="22" applyFill="1" applyBorder="1" applyAlignment="1">
      <alignment horizontal="distributed" vertical="center"/>
      <protection/>
    </xf>
    <xf numFmtId="0" fontId="0" fillId="0" borderId="15" xfId="22" applyFill="1" applyBorder="1" applyAlignment="1">
      <alignment horizontal="distributed" vertical="center"/>
      <protection/>
    </xf>
    <xf numFmtId="182" fontId="1" fillId="0" borderId="19" xfId="22" applyNumberFormat="1" applyFont="1" applyFill="1" applyBorder="1" applyAlignment="1">
      <alignment horizontal="center" vertical="center"/>
      <protection/>
    </xf>
    <xf numFmtId="182" fontId="1" fillId="0" borderId="31" xfId="22" applyNumberFormat="1" applyFont="1" applyFill="1" applyBorder="1" applyAlignment="1">
      <alignment horizontal="center" vertical="center"/>
      <protection/>
    </xf>
    <xf numFmtId="182" fontId="1" fillId="0" borderId="12" xfId="22" applyNumberFormat="1" applyFont="1" applyFill="1" applyBorder="1" applyAlignment="1">
      <alignment horizontal="center" vertical="center"/>
      <protection/>
    </xf>
    <xf numFmtId="182" fontId="1" fillId="0" borderId="15" xfId="22" applyNumberFormat="1" applyFont="1" applyFill="1" applyBorder="1" applyAlignment="1">
      <alignment horizontal="center" vertical="center"/>
      <protection/>
    </xf>
    <xf numFmtId="0" fontId="1" fillId="0" borderId="19" xfId="22" applyFont="1" applyFill="1" applyBorder="1" applyAlignment="1">
      <alignment horizontal="center" vertical="center"/>
      <protection/>
    </xf>
    <xf numFmtId="0" fontId="1" fillId="0" borderId="31" xfId="22" applyFont="1" applyFill="1" applyBorder="1" applyAlignment="1">
      <alignment horizontal="center" vertical="center"/>
      <protection/>
    </xf>
    <xf numFmtId="0" fontId="1" fillId="0" borderId="18" xfId="25" applyFont="1" applyBorder="1" applyAlignment="1">
      <alignment horizontal="distributed" vertical="center"/>
      <protection/>
    </xf>
    <xf numFmtId="0" fontId="0" fillId="0" borderId="17" xfId="25" applyBorder="1" applyAlignment="1">
      <alignment vertical="center"/>
      <protection/>
    </xf>
    <xf numFmtId="0" fontId="1" fillId="0" borderId="23" xfId="25" applyFont="1" applyBorder="1" applyAlignment="1">
      <alignment horizontal="center" vertical="center"/>
      <protection/>
    </xf>
    <xf numFmtId="0" fontId="1" fillId="0" borderId="23" xfId="25" applyFont="1" applyBorder="1" applyAlignment="1">
      <alignment horizontal="center" vertical="center" wrapText="1"/>
      <protection/>
    </xf>
    <xf numFmtId="0" fontId="14" fillId="0" borderId="18" xfId="25" applyFont="1" applyBorder="1" applyAlignment="1">
      <alignment horizontal="center" vertical="center" wrapText="1"/>
      <protection/>
    </xf>
    <xf numFmtId="0" fontId="14" fillId="0" borderId="17" xfId="25" applyFont="1" applyBorder="1" applyAlignment="1">
      <alignment horizontal="center" vertical="center" wrapText="1"/>
      <protection/>
    </xf>
    <xf numFmtId="0" fontId="1" fillId="0" borderId="20" xfId="25" applyFont="1" applyBorder="1" applyAlignment="1">
      <alignment horizontal="distributed" vertical="center"/>
      <protection/>
    </xf>
    <xf numFmtId="0" fontId="0" fillId="0" borderId="18" xfId="25" applyBorder="1" applyAlignment="1">
      <alignment vertical="center"/>
      <protection/>
    </xf>
    <xf numFmtId="0" fontId="1" fillId="0" borderId="1" xfId="25" applyFont="1" applyBorder="1" applyAlignment="1">
      <alignment horizontal="center" vertical="distributed"/>
      <protection/>
    </xf>
    <xf numFmtId="0" fontId="1" fillId="0" borderId="3" xfId="25" applyFont="1" applyBorder="1" applyAlignment="1">
      <alignment horizontal="center" vertical="distributed"/>
      <protection/>
    </xf>
    <xf numFmtId="0" fontId="1" fillId="0" borderId="1" xfId="25" applyFont="1" applyFill="1" applyBorder="1" applyAlignment="1">
      <alignment horizontal="distributed" vertical="distributed"/>
      <protection/>
    </xf>
    <xf numFmtId="0" fontId="1" fillId="0" borderId="30" xfId="25" applyFont="1" applyFill="1" applyBorder="1" applyAlignment="1">
      <alignment horizontal="distributed" vertical="distributed"/>
      <protection/>
    </xf>
    <xf numFmtId="0" fontId="1" fillId="0" borderId="3" xfId="25" applyFont="1" applyFill="1" applyBorder="1" applyAlignment="1">
      <alignment horizontal="distributed" vertical="distributed"/>
      <protection/>
    </xf>
    <xf numFmtId="0" fontId="1" fillId="0" borderId="20" xfId="26" applyFont="1" applyBorder="1" applyAlignment="1">
      <alignment horizontal="distributed" vertical="center"/>
      <protection/>
    </xf>
    <xf numFmtId="0" fontId="0" fillId="0" borderId="17" xfId="26" applyBorder="1" applyAlignment="1">
      <alignment horizontal="distributed" vertical="center"/>
      <protection/>
    </xf>
    <xf numFmtId="0" fontId="1" fillId="0" borderId="23" xfId="27" applyFont="1" applyBorder="1" applyAlignment="1">
      <alignment horizontal="distributed" vertical="center"/>
      <protection/>
    </xf>
    <xf numFmtId="0" fontId="14" fillId="0" borderId="18" xfId="27" applyFont="1" applyBorder="1" applyAlignment="1">
      <alignment horizontal="distributed" vertical="center"/>
      <protection/>
    </xf>
    <xf numFmtId="0" fontId="14" fillId="0" borderId="17" xfId="27" applyFont="1" applyBorder="1" applyAlignment="1">
      <alignment horizontal="distributed" vertical="center"/>
      <protection/>
    </xf>
    <xf numFmtId="0" fontId="1" fillId="0" borderId="20" xfId="27" applyFont="1" applyBorder="1" applyAlignment="1">
      <alignment horizontal="center" vertical="center" wrapText="1"/>
      <protection/>
    </xf>
    <xf numFmtId="0" fontId="14" fillId="0" borderId="18" xfId="27" applyFont="1" applyBorder="1" applyAlignment="1">
      <alignment horizontal="center" vertical="center" wrapText="1"/>
      <protection/>
    </xf>
    <xf numFmtId="0" fontId="14" fillId="0" borderId="17" xfId="27" applyFont="1" applyBorder="1" applyAlignment="1">
      <alignment horizontal="center" vertical="center" wrapText="1"/>
      <protection/>
    </xf>
    <xf numFmtId="0" fontId="1" fillId="0" borderId="19" xfId="27" applyFont="1" applyBorder="1" applyAlignment="1">
      <alignment horizontal="distributed" vertical="center"/>
      <protection/>
    </xf>
    <xf numFmtId="0" fontId="14" fillId="0" borderId="29" xfId="27" applyFont="1" applyBorder="1" applyAlignment="1">
      <alignment/>
      <protection/>
    </xf>
    <xf numFmtId="0" fontId="14" fillId="0" borderId="31" xfId="27" applyFont="1" applyBorder="1" applyAlignment="1">
      <alignment/>
      <protection/>
    </xf>
    <xf numFmtId="0" fontId="1" fillId="0" borderId="20" xfId="27" applyFont="1" applyBorder="1" applyAlignment="1">
      <alignment horizontal="distributed" vertical="center"/>
      <protection/>
    </xf>
    <xf numFmtId="0" fontId="0" fillId="0" borderId="18" xfId="27" applyBorder="1" applyAlignment="1">
      <alignment horizontal="distributed" vertical="center"/>
      <protection/>
    </xf>
    <xf numFmtId="0" fontId="0" fillId="0" borderId="17" xfId="27" applyBorder="1" applyAlignment="1">
      <alignment horizontal="distributed" vertical="center"/>
      <protection/>
    </xf>
    <xf numFmtId="0" fontId="1" fillId="0" borderId="1" xfId="27" applyFont="1" applyBorder="1" applyAlignment="1">
      <alignment horizontal="center" vertical="center"/>
      <protection/>
    </xf>
    <xf numFmtId="0" fontId="1" fillId="0" borderId="30" xfId="27" applyFont="1" applyBorder="1" applyAlignment="1">
      <alignment horizontal="center" vertical="center"/>
      <protection/>
    </xf>
    <xf numFmtId="0" fontId="14" fillId="0" borderId="30" xfId="27" applyFont="1" applyBorder="1" applyAlignment="1">
      <alignment horizontal="center" vertical="center"/>
      <protection/>
    </xf>
    <xf numFmtId="0" fontId="14" fillId="0" borderId="3" xfId="27" applyFont="1" applyBorder="1" applyAlignment="1">
      <alignment horizontal="center" vertical="center"/>
      <protection/>
    </xf>
    <xf numFmtId="0" fontId="1" fillId="0" borderId="23" xfId="27" applyFont="1" applyBorder="1" applyAlignment="1">
      <alignment horizontal="center" vertical="center" wrapText="1"/>
      <protection/>
    </xf>
    <xf numFmtId="0" fontId="1" fillId="0" borderId="18"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8" fillId="0" borderId="23" xfId="27" applyFont="1" applyBorder="1" applyAlignment="1">
      <alignment horizontal="left" vertical="center" wrapText="1"/>
      <protection/>
    </xf>
    <xf numFmtId="0" fontId="8" fillId="0" borderId="18" xfId="27" applyFont="1" applyBorder="1" applyAlignment="1">
      <alignment horizontal="left" vertical="center" wrapText="1"/>
      <protection/>
    </xf>
    <xf numFmtId="0" fontId="8" fillId="0" borderId="17" xfId="27" applyFont="1" applyBorder="1" applyAlignment="1">
      <alignment horizontal="left" vertical="center" wrapText="1"/>
      <protection/>
    </xf>
    <xf numFmtId="0" fontId="1" fillId="0" borderId="18" xfId="27" applyFont="1" applyBorder="1" applyAlignment="1">
      <alignment horizontal="distributed" vertical="center"/>
      <protection/>
    </xf>
    <xf numFmtId="0" fontId="1" fillId="0" borderId="17" xfId="27" applyFont="1" applyBorder="1" applyAlignment="1">
      <alignment horizontal="distributed" vertical="center"/>
      <protection/>
    </xf>
    <xf numFmtId="0" fontId="1" fillId="0" borderId="6" xfId="27" applyFont="1" applyBorder="1" applyAlignment="1">
      <alignment horizontal="distributed" vertical="center"/>
      <protection/>
    </xf>
    <xf numFmtId="0" fontId="1" fillId="0" borderId="5" xfId="27" applyFont="1" applyBorder="1" applyAlignment="1">
      <alignment horizontal="distributed" vertical="center"/>
      <protection/>
    </xf>
    <xf numFmtId="0" fontId="1" fillId="0" borderId="12" xfId="27" applyFont="1" applyBorder="1" applyAlignment="1">
      <alignment horizontal="distributed" vertical="center"/>
      <protection/>
    </xf>
    <xf numFmtId="38" fontId="1" fillId="0" borderId="32" xfId="17" applyFont="1" applyBorder="1" applyAlignment="1">
      <alignment horizontal="distributed" vertical="center"/>
    </xf>
    <xf numFmtId="0" fontId="1" fillId="0" borderId="33" xfId="28" applyFont="1" applyBorder="1" applyAlignment="1">
      <alignment horizontal="distributed" vertical="center"/>
      <protection/>
    </xf>
    <xf numFmtId="0" fontId="1" fillId="0" borderId="22" xfId="28" applyFont="1" applyBorder="1" applyAlignment="1">
      <alignment horizontal="distributed" vertical="center"/>
      <protection/>
    </xf>
    <xf numFmtId="38" fontId="1" fillId="0" borderId="23" xfId="17" applyFont="1" applyBorder="1" applyAlignment="1">
      <alignment horizontal="distributed" vertical="center"/>
    </xf>
    <xf numFmtId="0" fontId="1" fillId="0" borderId="18" xfId="28" applyFont="1" applyBorder="1" applyAlignment="1">
      <alignment horizontal="distributed" vertical="center"/>
      <protection/>
    </xf>
    <xf numFmtId="0" fontId="1" fillId="0" borderId="17" xfId="28" applyFont="1" applyBorder="1" applyAlignment="1">
      <alignment horizontal="distributed" vertical="center"/>
      <protection/>
    </xf>
    <xf numFmtId="38" fontId="1" fillId="0" borderId="1" xfId="17" applyFont="1" applyBorder="1" applyAlignment="1">
      <alignment horizontal="distributed" vertical="center"/>
    </xf>
    <xf numFmtId="0" fontId="1" fillId="0" borderId="30" xfId="28" applyFont="1" applyBorder="1" applyAlignment="1">
      <alignment horizontal="distributed" vertical="center"/>
      <protection/>
    </xf>
    <xf numFmtId="0" fontId="1" fillId="0" borderId="3" xfId="28" applyFont="1" applyBorder="1" applyAlignment="1">
      <alignment horizontal="distributed" vertical="center"/>
      <protection/>
    </xf>
    <xf numFmtId="38" fontId="1" fillId="0" borderId="33" xfId="17" applyFont="1" applyBorder="1" applyAlignment="1">
      <alignment horizontal="distributed" vertical="center"/>
    </xf>
    <xf numFmtId="38" fontId="1" fillId="0" borderId="22" xfId="17" applyFont="1" applyBorder="1" applyAlignment="1">
      <alignment horizontal="distributed" vertical="center"/>
    </xf>
    <xf numFmtId="38" fontId="1" fillId="0" borderId="18" xfId="17" applyFont="1" applyBorder="1" applyAlignment="1">
      <alignment horizontal="distributed" vertical="center"/>
    </xf>
    <xf numFmtId="38" fontId="1" fillId="0" borderId="17" xfId="17" applyFont="1" applyBorder="1" applyAlignment="1">
      <alignment horizontal="distributed" vertical="center"/>
    </xf>
    <xf numFmtId="38" fontId="1" fillId="0" borderId="18" xfId="17" applyFont="1" applyBorder="1" applyAlignment="1">
      <alignment horizontal="distributed" vertical="center" wrapText="1"/>
    </xf>
    <xf numFmtId="38" fontId="1" fillId="0" borderId="17" xfId="17" applyFont="1" applyBorder="1" applyAlignment="1">
      <alignment horizontal="distributed" vertical="center" wrapText="1"/>
    </xf>
    <xf numFmtId="38" fontId="1" fillId="0" borderId="6" xfId="17" applyFont="1" applyBorder="1" applyAlignment="1">
      <alignment horizontal="distributed" vertical="center"/>
    </xf>
    <xf numFmtId="0" fontId="1" fillId="0" borderId="12" xfId="28" applyFont="1" applyBorder="1" applyAlignment="1">
      <alignment vertical="center"/>
      <protection/>
    </xf>
    <xf numFmtId="38" fontId="1" fillId="0" borderId="19" xfId="17" applyFont="1" applyBorder="1" applyAlignment="1">
      <alignment horizontal="distributed" vertical="center"/>
    </xf>
    <xf numFmtId="0" fontId="1" fillId="0" borderId="29" xfId="28" applyFont="1" applyBorder="1" applyAlignment="1">
      <alignment horizontal="distributed" vertical="center"/>
      <protection/>
    </xf>
    <xf numFmtId="0" fontId="1" fillId="0" borderId="31" xfId="28" applyFont="1" applyBorder="1" applyAlignment="1">
      <alignment horizontal="distributed" vertical="center"/>
      <protection/>
    </xf>
    <xf numFmtId="0" fontId="1" fillId="0" borderId="12" xfId="28" applyFont="1" applyBorder="1" applyAlignment="1">
      <alignment horizontal="distributed" vertical="center"/>
      <protection/>
    </xf>
    <xf numFmtId="0" fontId="1" fillId="0" borderId="13" xfId="28" applyFont="1" applyBorder="1" applyAlignment="1">
      <alignment horizontal="distributed" vertical="center"/>
      <protection/>
    </xf>
    <xf numFmtId="0" fontId="1" fillId="0" borderId="15" xfId="28" applyFont="1" applyBorder="1" applyAlignment="1">
      <alignment horizontal="distributed" vertical="center"/>
      <protection/>
    </xf>
    <xf numFmtId="38" fontId="1" fillId="0" borderId="11" xfId="17" applyFont="1" applyBorder="1" applyAlignment="1">
      <alignment horizontal="right" vertical="center"/>
    </xf>
    <xf numFmtId="38" fontId="1" fillId="0" borderId="20" xfId="17" applyFont="1" applyBorder="1" applyAlignment="1">
      <alignment horizontal="center" vertical="center"/>
    </xf>
    <xf numFmtId="38" fontId="0" fillId="0" borderId="18" xfId="17" applyBorder="1" applyAlignment="1">
      <alignment horizontal="center" vertical="center"/>
    </xf>
    <xf numFmtId="38" fontId="1" fillId="0" borderId="18" xfId="17" applyFont="1" applyBorder="1" applyAlignment="1">
      <alignment horizontal="center" vertical="center"/>
    </xf>
    <xf numFmtId="38" fontId="0" fillId="0" borderId="17" xfId="17" applyBorder="1" applyAlignment="1">
      <alignment horizontal="center" vertical="center"/>
    </xf>
    <xf numFmtId="38" fontId="1" fillId="0" borderId="1" xfId="17" applyFont="1" applyBorder="1" applyAlignment="1">
      <alignment horizontal="center" vertical="center"/>
    </xf>
    <xf numFmtId="38" fontId="1" fillId="0" borderId="30" xfId="17" applyFont="1" applyBorder="1" applyAlignment="1">
      <alignment horizontal="center" vertical="center"/>
    </xf>
    <xf numFmtId="38" fontId="1" fillId="0" borderId="3" xfId="17" applyFont="1" applyBorder="1" applyAlignment="1">
      <alignment horizontal="center" vertical="center"/>
    </xf>
    <xf numFmtId="38" fontId="1" fillId="0" borderId="20" xfId="17" applyFont="1" applyBorder="1" applyAlignment="1">
      <alignment horizontal="center" vertical="center" wrapText="1"/>
    </xf>
    <xf numFmtId="38" fontId="1" fillId="0" borderId="18" xfId="17" applyFont="1" applyBorder="1" applyAlignment="1">
      <alignment horizontal="center" vertical="center" wrapText="1"/>
    </xf>
    <xf numFmtId="38" fontId="1" fillId="0" borderId="17" xfId="17" applyFont="1" applyBorder="1" applyAlignment="1">
      <alignment horizontal="center" vertical="center" wrapText="1"/>
    </xf>
    <xf numFmtId="0" fontId="10" fillId="0" borderId="23" xfId="29" applyFont="1" applyFill="1" applyBorder="1" applyAlignment="1">
      <alignment horizontal="distributed" vertical="center"/>
      <protection/>
    </xf>
    <xf numFmtId="0" fontId="10" fillId="0" borderId="6" xfId="29" applyFont="1" applyFill="1" applyBorder="1" applyAlignment="1">
      <alignment horizontal="distributed" vertical="center"/>
      <protection/>
    </xf>
    <xf numFmtId="0" fontId="1" fillId="0" borderId="2" xfId="29" applyFont="1" applyFill="1" applyBorder="1" applyAlignment="1">
      <alignment horizontal="distributed" vertical="center"/>
      <protection/>
    </xf>
    <xf numFmtId="0" fontId="1" fillId="0" borderId="5" xfId="30" applyFont="1" applyBorder="1" applyAlignment="1" quotePrefix="1">
      <alignment vertical="center"/>
      <protection/>
    </xf>
    <xf numFmtId="0" fontId="14" fillId="0" borderId="11" xfId="30" applyFont="1" applyBorder="1" applyAlignment="1">
      <alignment vertical="center"/>
      <protection/>
    </xf>
    <xf numFmtId="0" fontId="1" fillId="0" borderId="1" xfId="30" applyFont="1" applyBorder="1" applyAlignment="1">
      <alignment horizontal="center" vertical="center" wrapText="1"/>
      <protection/>
    </xf>
    <xf numFmtId="0" fontId="0" fillId="0" borderId="3" xfId="30" applyBorder="1" applyAlignment="1">
      <alignment horizontal="center" vertical="center"/>
      <protection/>
    </xf>
    <xf numFmtId="0" fontId="1" fillId="0" borderId="1" xfId="30" applyNumberFormat="1" applyFont="1" applyBorder="1" applyAlignment="1">
      <alignment horizontal="distributed" vertical="center" wrapText="1"/>
      <protection/>
    </xf>
    <xf numFmtId="0" fontId="0" fillId="0" borderId="3" xfId="30" applyBorder="1" applyAlignment="1">
      <alignment horizontal="distributed" vertical="center"/>
      <protection/>
    </xf>
    <xf numFmtId="0" fontId="1" fillId="0" borderId="1" xfId="30" applyFont="1" applyBorder="1" applyAlignment="1">
      <alignment horizontal="distributed" vertical="center" wrapText="1"/>
      <protection/>
    </xf>
    <xf numFmtId="0" fontId="1" fillId="0" borderId="1" xfId="30" applyFont="1" applyBorder="1" applyAlignment="1">
      <alignment horizontal="distributed" vertical="center"/>
      <protection/>
    </xf>
    <xf numFmtId="0" fontId="1" fillId="0" borderId="3" xfId="30" applyFont="1" applyBorder="1" applyAlignment="1">
      <alignment horizontal="distributed" vertical="center"/>
      <protection/>
    </xf>
    <xf numFmtId="0" fontId="1" fillId="0" borderId="1" xfId="30" applyFont="1" applyBorder="1" applyAlignment="1">
      <alignment horizontal="distributed" vertical="center" wrapText="1"/>
      <protection/>
    </xf>
    <xf numFmtId="0" fontId="0" fillId="0" borderId="3" xfId="30" applyBorder="1" applyAlignment="1">
      <alignment horizontal="distributed" vertical="center" wrapText="1"/>
      <protection/>
    </xf>
    <xf numFmtId="0" fontId="1" fillId="0" borderId="5" xfId="30" applyFont="1" applyBorder="1" applyAlignment="1">
      <alignment horizontal="distributed" vertical="center"/>
      <protection/>
    </xf>
    <xf numFmtId="0" fontId="14" fillId="0" borderId="11" xfId="30" applyFont="1" applyBorder="1" applyAlignment="1">
      <alignment horizontal="distributed" vertical="center"/>
      <protection/>
    </xf>
    <xf numFmtId="0" fontId="10" fillId="0" borderId="5" xfId="30" applyFont="1" applyFill="1" applyBorder="1" applyAlignment="1" quotePrefix="1">
      <alignment horizontal="left" vertical="center" indent="9"/>
      <protection/>
    </xf>
    <xf numFmtId="0" fontId="10" fillId="0" borderId="11" xfId="30" applyFont="1" applyFill="1" applyBorder="1" applyAlignment="1">
      <alignment horizontal="left" vertical="center" indent="9"/>
      <protection/>
    </xf>
    <xf numFmtId="0" fontId="1" fillId="0" borderId="32" xfId="31" applyFont="1" applyFill="1" applyBorder="1" applyAlignment="1">
      <alignment horizontal="center" vertical="center"/>
      <protection/>
    </xf>
    <xf numFmtId="0" fontId="1" fillId="0" borderId="33" xfId="31" applyFont="1" applyFill="1" applyBorder="1" applyAlignment="1">
      <alignment horizontal="center" vertical="center"/>
      <protection/>
    </xf>
    <xf numFmtId="0" fontId="1" fillId="0" borderId="22" xfId="31" applyFont="1" applyFill="1" applyBorder="1" applyAlignment="1">
      <alignment horizontal="center" vertical="center"/>
      <protection/>
    </xf>
    <xf numFmtId="0" fontId="1" fillId="0" borderId="23" xfId="31" applyFont="1" applyFill="1" applyBorder="1" applyAlignment="1">
      <alignment horizontal="center" vertical="center"/>
      <protection/>
    </xf>
    <xf numFmtId="0" fontId="1" fillId="0" borderId="17" xfId="31" applyFont="1" applyFill="1" applyBorder="1" applyAlignment="1">
      <alignment horizontal="center" vertical="center"/>
      <protection/>
    </xf>
    <xf numFmtId="0" fontId="1" fillId="0" borderId="23" xfId="31" applyFont="1" applyFill="1" applyBorder="1" applyAlignment="1">
      <alignment horizontal="center" vertical="center" wrapText="1"/>
      <protection/>
    </xf>
    <xf numFmtId="0" fontId="1" fillId="0" borderId="17" xfId="31" applyFont="1" applyFill="1" applyBorder="1" applyAlignment="1">
      <alignment horizontal="center" vertical="center" wrapText="1"/>
      <protection/>
    </xf>
    <xf numFmtId="0" fontId="1" fillId="0" borderId="12" xfId="31" applyFont="1" applyFill="1" applyBorder="1" applyAlignment="1">
      <alignment horizontal="center" vertical="center"/>
      <protection/>
    </xf>
    <xf numFmtId="0" fontId="1" fillId="0" borderId="13" xfId="31" applyFont="1" applyFill="1" applyBorder="1" applyAlignment="1">
      <alignment horizontal="center" vertical="center"/>
      <protection/>
    </xf>
    <xf numFmtId="0" fontId="1" fillId="0" borderId="15" xfId="31" applyFont="1" applyFill="1" applyBorder="1" applyAlignment="1">
      <alignment horizontal="center" vertical="center"/>
      <protection/>
    </xf>
    <xf numFmtId="0" fontId="0" fillId="0" borderId="18" xfId="31" applyFill="1" applyBorder="1" applyAlignment="1">
      <alignment horizontal="center" vertical="center" wrapText="1"/>
      <protection/>
    </xf>
    <xf numFmtId="0" fontId="0" fillId="0" borderId="17" xfId="31" applyFill="1" applyBorder="1" applyAlignment="1">
      <alignment horizontal="center" vertical="center" wrapText="1"/>
      <protection/>
    </xf>
    <xf numFmtId="0" fontId="1" fillId="0" borderId="18" xfId="31" applyFont="1" applyFill="1" applyBorder="1" applyAlignment="1">
      <alignment horizontal="center" vertical="center" wrapText="1"/>
      <protection/>
    </xf>
    <xf numFmtId="0" fontId="1" fillId="0" borderId="12" xfId="31" applyFont="1" applyFill="1" applyBorder="1" applyAlignment="1">
      <alignment horizontal="center"/>
      <protection/>
    </xf>
    <xf numFmtId="0" fontId="1" fillId="0" borderId="13" xfId="31" applyFont="1" applyFill="1" applyBorder="1" applyAlignment="1">
      <alignment horizontal="center"/>
      <protection/>
    </xf>
    <xf numFmtId="0" fontId="1" fillId="0" borderId="15" xfId="31" applyFont="1" applyFill="1" applyBorder="1" applyAlignment="1">
      <alignment horizontal="center"/>
      <protection/>
    </xf>
    <xf numFmtId="0" fontId="1" fillId="0" borderId="32" xfId="31" applyFont="1" applyFill="1" applyBorder="1" applyAlignment="1">
      <alignment horizontal="center"/>
      <protection/>
    </xf>
    <xf numFmtId="0" fontId="1" fillId="0" borderId="33" xfId="31" applyFont="1" applyFill="1" applyBorder="1" applyAlignment="1">
      <alignment horizontal="center"/>
      <protection/>
    </xf>
    <xf numFmtId="0" fontId="1" fillId="0" borderId="22" xfId="31" applyFont="1" applyFill="1" applyBorder="1" applyAlignment="1">
      <alignment horizontal="center"/>
      <protection/>
    </xf>
    <xf numFmtId="0" fontId="1" fillId="0" borderId="20" xfId="31" applyFont="1" applyFill="1" applyBorder="1" applyAlignment="1">
      <alignment horizontal="center" vertical="center"/>
      <protection/>
    </xf>
    <xf numFmtId="0" fontId="1" fillId="0" borderId="18" xfId="31" applyFont="1" applyFill="1" applyBorder="1" applyAlignment="1">
      <alignment horizontal="center" vertical="center"/>
      <protection/>
    </xf>
    <xf numFmtId="0" fontId="1" fillId="0" borderId="9" xfId="31" applyFont="1" applyFill="1" applyBorder="1" applyAlignment="1">
      <alignment horizontal="center" vertical="center"/>
      <protection/>
    </xf>
    <xf numFmtId="0" fontId="1" fillId="0" borderId="32" xfId="31" applyFont="1" applyFill="1" applyBorder="1" applyAlignment="1">
      <alignment horizontal="center" vertical="distributed" wrapText="1"/>
      <protection/>
    </xf>
    <xf numFmtId="0" fontId="1" fillId="0" borderId="33" xfId="31" applyFont="1" applyFill="1" applyBorder="1" applyAlignment="1">
      <alignment horizontal="center" vertical="distributed" wrapText="1"/>
      <protection/>
    </xf>
    <xf numFmtId="0" fontId="1" fillId="0" borderId="22" xfId="31" applyFont="1" applyFill="1" applyBorder="1" applyAlignment="1">
      <alignment horizontal="center" vertical="distributed" wrapText="1"/>
      <protection/>
    </xf>
    <xf numFmtId="0" fontId="1" fillId="0" borderId="1" xfId="31" applyFont="1" applyFill="1" applyBorder="1" applyAlignment="1">
      <alignment horizontal="center" vertical="center"/>
      <protection/>
    </xf>
    <xf numFmtId="0" fontId="1" fillId="0" borderId="30" xfId="31" applyFont="1" applyFill="1" applyBorder="1" applyAlignment="1">
      <alignment horizontal="center" vertical="center"/>
      <protection/>
    </xf>
    <xf numFmtId="0" fontId="1" fillId="0" borderId="3" xfId="31" applyFont="1" applyFill="1" applyBorder="1" applyAlignment="1">
      <alignment horizontal="center" vertical="center"/>
      <protection/>
    </xf>
    <xf numFmtId="0" fontId="1" fillId="0" borderId="32" xfId="31" applyFont="1" applyFill="1" applyBorder="1" applyAlignment="1">
      <alignment horizontal="center" vertical="center" wrapText="1"/>
      <protection/>
    </xf>
    <xf numFmtId="0" fontId="1" fillId="0" borderId="22" xfId="31" applyFont="1" applyFill="1" applyBorder="1" applyAlignment="1">
      <alignment horizontal="center" vertical="center" wrapText="1"/>
      <protection/>
    </xf>
    <xf numFmtId="0" fontId="1" fillId="0" borderId="12" xfId="31" applyFont="1" applyFill="1" applyBorder="1" applyAlignment="1">
      <alignment horizontal="distributed" vertical="center"/>
      <protection/>
    </xf>
    <xf numFmtId="0" fontId="1" fillId="0" borderId="13" xfId="31" applyFont="1" applyFill="1" applyBorder="1" applyAlignment="1">
      <alignment horizontal="distributed" vertical="center"/>
      <protection/>
    </xf>
    <xf numFmtId="0" fontId="1" fillId="0" borderId="15" xfId="31" applyFont="1" applyFill="1" applyBorder="1" applyAlignment="1">
      <alignment horizontal="distributed" vertical="center"/>
      <protection/>
    </xf>
    <xf numFmtId="0" fontId="8" fillId="0" borderId="12" xfId="31" applyFont="1" applyFill="1" applyBorder="1" applyAlignment="1">
      <alignment horizontal="distributed" vertical="center" wrapText="1"/>
      <protection/>
    </xf>
    <xf numFmtId="0" fontId="0" fillId="0" borderId="15" xfId="31" applyFill="1" applyBorder="1" applyAlignment="1">
      <alignment horizontal="distributed" vertical="center" wrapText="1"/>
      <protection/>
    </xf>
    <xf numFmtId="0" fontId="10" fillId="0" borderId="12" xfId="32" applyFont="1" applyFill="1" applyBorder="1" applyAlignment="1">
      <alignment horizontal="distributed" vertical="center"/>
      <protection/>
    </xf>
    <xf numFmtId="0" fontId="10" fillId="0" borderId="15" xfId="32" applyFont="1" applyFill="1" applyBorder="1" applyAlignment="1">
      <alignment horizontal="distributed" vertical="center"/>
      <protection/>
    </xf>
    <xf numFmtId="0" fontId="10" fillId="0" borderId="6" xfId="32" applyFont="1" applyFill="1" applyBorder="1" applyAlignment="1">
      <alignment horizontal="distributed" vertical="center"/>
      <protection/>
    </xf>
    <xf numFmtId="0" fontId="10" fillId="0" borderId="9" xfId="32" applyFont="1" applyFill="1" applyBorder="1" applyAlignment="1">
      <alignment horizontal="distributed" vertical="center"/>
      <protection/>
    </xf>
    <xf numFmtId="0" fontId="10" fillId="0" borderId="5" xfId="32" applyFont="1" applyFill="1" applyBorder="1" applyAlignment="1">
      <alignment horizontal="distributed" vertical="center"/>
      <protection/>
    </xf>
    <xf numFmtId="0" fontId="10" fillId="0" borderId="11" xfId="32" applyFont="1" applyFill="1" applyBorder="1" applyAlignment="1">
      <alignment horizontal="distributed" vertical="center"/>
      <protection/>
    </xf>
    <xf numFmtId="0" fontId="1" fillId="0" borderId="17" xfId="32" applyFont="1" applyBorder="1" applyAlignment="1">
      <alignment horizontal="center" vertical="center"/>
      <protection/>
    </xf>
    <xf numFmtId="0" fontId="1" fillId="0" borderId="16" xfId="32" applyFont="1" applyBorder="1" applyAlignment="1">
      <alignment horizontal="center" vertical="center"/>
      <protection/>
    </xf>
    <xf numFmtId="0" fontId="1" fillId="0" borderId="17" xfId="32" applyFont="1" applyBorder="1" applyAlignment="1">
      <alignment horizontal="center" vertical="center" wrapText="1"/>
      <protection/>
    </xf>
    <xf numFmtId="0" fontId="1" fillId="0" borderId="16" xfId="32" applyFont="1" applyBorder="1" applyAlignment="1">
      <alignment horizontal="center" vertical="center" wrapText="1"/>
      <protection/>
    </xf>
    <xf numFmtId="188" fontId="1" fillId="0" borderId="16" xfId="32" applyNumberFormat="1" applyFont="1" applyBorder="1" applyAlignment="1">
      <alignment horizontal="center" vertical="center" wrapText="1"/>
      <protection/>
    </xf>
    <xf numFmtId="41" fontId="1" fillId="0" borderId="16" xfId="32" applyNumberFormat="1" applyFont="1" applyBorder="1" applyAlignment="1">
      <alignment horizontal="center" vertical="center"/>
      <protection/>
    </xf>
    <xf numFmtId="188" fontId="1" fillId="0" borderId="16" xfId="32" applyNumberFormat="1" applyFont="1" applyBorder="1" applyAlignment="1">
      <alignment horizontal="center" vertical="center"/>
      <protection/>
    </xf>
    <xf numFmtId="0" fontId="8" fillId="0" borderId="16" xfId="32" applyFont="1" applyBorder="1" applyAlignment="1">
      <alignment horizontal="center" vertical="center"/>
      <protection/>
    </xf>
    <xf numFmtId="0" fontId="1" fillId="0" borderId="32" xfId="32" applyFont="1" applyBorder="1" applyAlignment="1">
      <alignment horizontal="center" vertical="center"/>
      <protection/>
    </xf>
    <xf numFmtId="41" fontId="1" fillId="0" borderId="16" xfId="32" applyNumberFormat="1" applyFont="1" applyBorder="1" applyAlignment="1">
      <alignment horizontal="center" vertical="center" wrapText="1"/>
      <protection/>
    </xf>
    <xf numFmtId="38" fontId="1" fillId="0" borderId="0" xfId="17" applyFont="1" applyBorder="1" applyAlignment="1">
      <alignment horizontal="distributed" vertical="center"/>
    </xf>
    <xf numFmtId="0" fontId="14" fillId="0" borderId="11" xfId="33" applyFont="1" applyBorder="1" applyAlignment="1">
      <alignment horizontal="distributed" vertical="center"/>
      <protection/>
    </xf>
    <xf numFmtId="38" fontId="1" fillId="0" borderId="13" xfId="17" applyFont="1" applyBorder="1" applyAlignment="1">
      <alignment horizontal="distributed" vertical="center"/>
    </xf>
    <xf numFmtId="0" fontId="14" fillId="0" borderId="15" xfId="33" applyFont="1" applyBorder="1" applyAlignment="1">
      <alignment horizontal="distributed" vertical="center"/>
      <protection/>
    </xf>
    <xf numFmtId="38" fontId="10" fillId="0" borderId="5" xfId="17" applyFont="1" applyBorder="1" applyAlignment="1">
      <alignment horizontal="center" vertical="center"/>
    </xf>
    <xf numFmtId="38" fontId="10" fillId="0" borderId="0" xfId="17" applyFont="1" applyBorder="1" applyAlignment="1">
      <alignment horizontal="center" vertical="center"/>
    </xf>
    <xf numFmtId="38" fontId="10" fillId="0" borderId="11" xfId="17" applyFont="1" applyBorder="1" applyAlignment="1">
      <alignment horizontal="center" vertical="center"/>
    </xf>
    <xf numFmtId="38" fontId="10" fillId="0" borderId="5" xfId="17" applyFont="1" applyBorder="1" applyAlignment="1">
      <alignment horizontal="distributed" vertical="center"/>
    </xf>
    <xf numFmtId="0" fontId="8" fillId="0" borderId="0" xfId="33" applyFont="1" applyBorder="1" applyAlignment="1">
      <alignment horizontal="distributed" vertical="center"/>
      <protection/>
    </xf>
    <xf numFmtId="0" fontId="8" fillId="0" borderId="11" xfId="33" applyFont="1" applyBorder="1" applyAlignment="1">
      <alignment horizontal="distributed" vertical="center"/>
      <protection/>
    </xf>
    <xf numFmtId="38" fontId="1" fillId="0" borderId="1" xfId="17" applyFont="1" applyBorder="1" applyAlignment="1">
      <alignment horizontal="distributed" vertical="center"/>
    </xf>
    <xf numFmtId="0" fontId="14" fillId="0" borderId="30" xfId="33" applyFont="1" applyBorder="1" applyAlignment="1">
      <alignment horizontal="distributed" vertical="center"/>
      <protection/>
    </xf>
    <xf numFmtId="0" fontId="14" fillId="0" borderId="3" xfId="33" applyFont="1" applyBorder="1" applyAlignment="1">
      <alignment horizontal="distributed" vertical="center"/>
      <protection/>
    </xf>
    <xf numFmtId="38" fontId="1" fillId="0" borderId="4" xfId="17" applyFont="1" applyBorder="1" applyAlignment="1">
      <alignment horizontal="distributed" vertical="center"/>
    </xf>
    <xf numFmtId="38" fontId="1" fillId="0" borderId="6" xfId="17" applyFont="1" applyBorder="1" applyAlignment="1">
      <alignment horizontal="center"/>
    </xf>
    <xf numFmtId="38" fontId="1" fillId="0" borderId="7" xfId="17" applyFont="1" applyBorder="1" applyAlignment="1">
      <alignment horizontal="center"/>
    </xf>
    <xf numFmtId="38" fontId="1" fillId="0" borderId="9" xfId="17" applyFont="1" applyBorder="1" applyAlignment="1">
      <alignment horizontal="center"/>
    </xf>
    <xf numFmtId="38" fontId="10" fillId="0" borderId="10" xfId="17" applyFont="1" applyBorder="1" applyAlignment="1">
      <alignment horizontal="distributed" vertical="center"/>
    </xf>
    <xf numFmtId="38" fontId="1" fillId="0" borderId="20" xfId="17" applyFont="1" applyFill="1" applyBorder="1" applyAlignment="1">
      <alignment horizontal="center" vertical="center" wrapText="1"/>
    </xf>
    <xf numFmtId="38" fontId="1" fillId="0" borderId="18" xfId="17" applyFont="1" applyFill="1" applyBorder="1" applyAlignment="1">
      <alignment horizontal="center" vertical="center" wrapText="1"/>
    </xf>
    <xf numFmtId="38" fontId="1" fillId="0" borderId="17" xfId="17" applyFont="1" applyFill="1" applyBorder="1" applyAlignment="1">
      <alignment horizontal="center" vertical="center" wrapText="1"/>
    </xf>
    <xf numFmtId="38" fontId="1" fillId="0" borderId="19" xfId="17" applyFont="1" applyBorder="1" applyAlignment="1">
      <alignment horizontal="center" vertical="center" wrapText="1"/>
    </xf>
    <xf numFmtId="0" fontId="1" fillId="0" borderId="5" xfId="34" applyFont="1" applyBorder="1" applyAlignment="1">
      <alignment vertical="center" wrapText="1"/>
      <protection/>
    </xf>
    <xf numFmtId="0" fontId="1" fillId="0" borderId="18" xfId="34" applyFont="1" applyBorder="1" applyAlignment="1">
      <alignment vertical="center" wrapText="1"/>
      <protection/>
    </xf>
    <xf numFmtId="0" fontId="1" fillId="0" borderId="18" xfId="34" applyFont="1" applyBorder="1" applyAlignment="1">
      <alignment horizontal="center" vertical="center" wrapText="1"/>
      <protection/>
    </xf>
    <xf numFmtId="38" fontId="1" fillId="0" borderId="23" xfId="17" applyFont="1" applyFill="1" applyBorder="1" applyAlignment="1">
      <alignment horizontal="center" vertical="center"/>
    </xf>
    <xf numFmtId="38" fontId="1" fillId="0" borderId="17" xfId="17" applyFont="1" applyFill="1" applyBorder="1" applyAlignment="1">
      <alignment horizontal="center" vertical="center"/>
    </xf>
    <xf numFmtId="38" fontId="1" fillId="0" borderId="23" xfId="17" applyFont="1" applyFill="1" applyBorder="1" applyAlignment="1">
      <alignment horizontal="distributed" vertical="center" wrapText="1"/>
    </xf>
    <xf numFmtId="38" fontId="1" fillId="0" borderId="17" xfId="17" applyFont="1" applyFill="1" applyBorder="1" applyAlignment="1">
      <alignment horizontal="distributed" vertical="center" wrapText="1"/>
    </xf>
    <xf numFmtId="38" fontId="1" fillId="0" borderId="20" xfId="17" applyFont="1" applyFill="1" applyBorder="1" applyAlignment="1">
      <alignment horizontal="center" vertical="center"/>
    </xf>
    <xf numFmtId="0" fontId="1" fillId="0" borderId="18" xfId="35" applyFont="1" applyFill="1" applyBorder="1" applyAlignment="1">
      <alignment horizontal="center" vertical="center"/>
      <protection/>
    </xf>
    <xf numFmtId="0" fontId="1" fillId="0" borderId="17" xfId="35" applyFont="1" applyFill="1" applyBorder="1" applyAlignment="1">
      <alignment horizontal="center" vertical="center"/>
      <protection/>
    </xf>
    <xf numFmtId="38" fontId="1" fillId="0" borderId="18" xfId="17" applyFont="1" applyFill="1" applyBorder="1" applyAlignment="1">
      <alignment horizontal="distributed" vertical="center" wrapText="1"/>
    </xf>
    <xf numFmtId="0" fontId="1" fillId="0" borderId="17" xfId="35" applyFont="1" applyFill="1" applyBorder="1" applyAlignment="1">
      <alignment horizontal="distributed" vertical="center" wrapText="1"/>
      <protection/>
    </xf>
    <xf numFmtId="38" fontId="1" fillId="0" borderId="5" xfId="17" applyFont="1" applyFill="1" applyBorder="1" applyAlignment="1">
      <alignment horizontal="center"/>
    </xf>
    <xf numFmtId="0" fontId="1" fillId="0" borderId="11" xfId="35" applyFont="1" applyFill="1" applyBorder="1" applyAlignment="1">
      <alignment horizontal="center"/>
      <protection/>
    </xf>
    <xf numFmtId="38" fontId="1" fillId="0" borderId="9" xfId="17" applyFont="1" applyFill="1" applyBorder="1" applyAlignment="1">
      <alignment horizontal="center" vertical="center"/>
    </xf>
    <xf numFmtId="38" fontId="1" fillId="0" borderId="15" xfId="17" applyFont="1" applyFill="1" applyBorder="1" applyAlignment="1">
      <alignment horizontal="center" vertical="center"/>
    </xf>
    <xf numFmtId="38" fontId="1" fillId="0" borderId="12" xfId="17" applyFont="1" applyFill="1" applyBorder="1" applyAlignment="1">
      <alignment horizontal="distributed" vertical="center"/>
    </xf>
    <xf numFmtId="0" fontId="1" fillId="0" borderId="15" xfId="35" applyFont="1" applyFill="1" applyBorder="1" applyAlignment="1">
      <alignment horizontal="distributed" vertical="center"/>
      <protection/>
    </xf>
    <xf numFmtId="38" fontId="1" fillId="0" borderId="5" xfId="17" applyFont="1" applyFill="1" applyBorder="1" applyAlignment="1">
      <alignment horizontal="distributed" vertical="center"/>
    </xf>
    <xf numFmtId="0" fontId="1" fillId="0" borderId="11" xfId="35" applyFont="1" applyFill="1" applyBorder="1" applyAlignment="1">
      <alignment horizontal="distributed" vertical="center"/>
      <protection/>
    </xf>
    <xf numFmtId="38" fontId="1" fillId="0" borderId="18" xfId="17" applyFont="1" applyFill="1" applyBorder="1" applyAlignment="1">
      <alignment horizontal="center" vertical="center"/>
    </xf>
    <xf numFmtId="38" fontId="1" fillId="0" borderId="32" xfId="17" applyFont="1" applyFill="1" applyBorder="1" applyAlignment="1">
      <alignment horizontal="center" vertical="center"/>
    </xf>
    <xf numFmtId="38" fontId="1" fillId="0" borderId="22" xfId="17" applyFont="1" applyFill="1" applyBorder="1" applyAlignment="1">
      <alignment horizontal="center" vertical="center"/>
    </xf>
    <xf numFmtId="38" fontId="10" fillId="0" borderId="5" xfId="17" applyFont="1" applyFill="1" applyBorder="1" applyAlignment="1">
      <alignment horizontal="center"/>
    </xf>
    <xf numFmtId="0" fontId="10" fillId="0" borderId="11" xfId="35" applyFont="1" applyFill="1" applyBorder="1" applyAlignment="1">
      <alignment horizontal="center"/>
      <protection/>
    </xf>
    <xf numFmtId="38" fontId="1" fillId="0" borderId="1" xfId="17" applyFont="1" applyFill="1" applyBorder="1" applyAlignment="1">
      <alignment horizontal="distributed"/>
    </xf>
    <xf numFmtId="0" fontId="1" fillId="0" borderId="30" xfId="35" applyFont="1" applyFill="1" applyBorder="1" applyAlignment="1">
      <alignment horizontal="distributed"/>
      <protection/>
    </xf>
    <xf numFmtId="0" fontId="1" fillId="0" borderId="3" xfId="35" applyFont="1" applyFill="1" applyBorder="1" applyAlignment="1">
      <alignment horizontal="distributed"/>
      <protection/>
    </xf>
    <xf numFmtId="38" fontId="1" fillId="0" borderId="0" xfId="17" applyFont="1" applyFill="1" applyBorder="1" applyAlignment="1">
      <alignment horizontal="center"/>
    </xf>
    <xf numFmtId="0" fontId="1" fillId="0" borderId="20" xfId="36" applyFont="1" applyFill="1" applyBorder="1" applyAlignment="1">
      <alignment horizontal="distributed" vertical="center"/>
      <protection/>
    </xf>
    <xf numFmtId="0" fontId="0" fillId="0" borderId="18" xfId="36" applyFill="1" applyBorder="1" applyAlignment="1">
      <alignment vertical="center"/>
      <protection/>
    </xf>
    <xf numFmtId="0" fontId="0" fillId="0" borderId="17" xfId="36" applyFill="1" applyBorder="1" applyAlignment="1">
      <alignment vertical="center"/>
      <protection/>
    </xf>
    <xf numFmtId="0" fontId="1" fillId="0" borderId="23" xfId="36" applyFont="1" applyFill="1" applyBorder="1" applyAlignment="1">
      <alignment horizontal="distributed" vertical="center"/>
      <protection/>
    </xf>
    <xf numFmtId="0" fontId="0" fillId="0" borderId="17" xfId="36" applyFill="1" applyBorder="1" applyAlignment="1">
      <alignment horizontal="distributed" vertical="center"/>
      <protection/>
    </xf>
    <xf numFmtId="0" fontId="1" fillId="0" borderId="16" xfId="36" applyFont="1" applyFill="1" applyBorder="1" applyAlignment="1">
      <alignment horizontal="distributed" vertical="center"/>
      <protection/>
    </xf>
    <xf numFmtId="0" fontId="14" fillId="0" borderId="16" xfId="36" applyFont="1" applyFill="1" applyBorder="1" applyAlignment="1">
      <alignment horizontal="distributed" vertical="center"/>
      <protection/>
    </xf>
    <xf numFmtId="0" fontId="1" fillId="0" borderId="1" xfId="36" applyFont="1" applyFill="1" applyBorder="1" applyAlignment="1">
      <alignment horizontal="distributed" vertical="center"/>
      <protection/>
    </xf>
    <xf numFmtId="0" fontId="0" fillId="0" borderId="30" xfId="36" applyFont="1" applyFill="1" applyBorder="1" applyAlignment="1">
      <alignment horizontal="distributed" vertical="center"/>
      <protection/>
    </xf>
    <xf numFmtId="0" fontId="0" fillId="0" borderId="3" xfId="36" applyFont="1" applyFill="1" applyBorder="1" applyAlignment="1">
      <alignment horizontal="distributed" vertical="center"/>
      <protection/>
    </xf>
    <xf numFmtId="0" fontId="1" fillId="0" borderId="2" xfId="36" applyFont="1" applyFill="1" applyBorder="1" applyAlignment="1">
      <alignment horizontal="distributed" vertical="center"/>
      <protection/>
    </xf>
    <xf numFmtId="0" fontId="14" fillId="0" borderId="2" xfId="36" applyFont="1" applyFill="1" applyBorder="1" applyAlignment="1">
      <alignment horizontal="distributed" vertical="center"/>
      <protection/>
    </xf>
    <xf numFmtId="0" fontId="1" fillId="0" borderId="6" xfId="36" applyFont="1" applyFill="1" applyBorder="1" applyAlignment="1">
      <alignment horizontal="distributed" vertical="center"/>
      <protection/>
    </xf>
    <xf numFmtId="0" fontId="0" fillId="0" borderId="9" xfId="36" applyFill="1" applyBorder="1" applyAlignment="1">
      <alignment horizontal="distributed" vertical="center"/>
      <protection/>
    </xf>
    <xf numFmtId="0" fontId="0" fillId="0" borderId="12" xfId="36" applyFill="1" applyBorder="1" applyAlignment="1">
      <alignment horizontal="distributed" vertical="center"/>
      <protection/>
    </xf>
    <xf numFmtId="0" fontId="0" fillId="0" borderId="15" xfId="36" applyFill="1" applyBorder="1" applyAlignment="1">
      <alignment horizontal="distributed" vertical="center"/>
      <protection/>
    </xf>
    <xf numFmtId="0" fontId="1" fillId="0" borderId="12" xfId="36" applyFont="1" applyFill="1" applyBorder="1" applyAlignment="1">
      <alignment horizontal="distributed" vertical="center"/>
      <protection/>
    </xf>
    <xf numFmtId="0" fontId="0" fillId="0" borderId="30" xfId="36" applyFill="1" applyBorder="1" applyAlignment="1">
      <alignment horizontal="distributed" vertical="center"/>
      <protection/>
    </xf>
    <xf numFmtId="0" fontId="0" fillId="0" borderId="3" xfId="36" applyFill="1" applyBorder="1" applyAlignment="1">
      <alignment horizontal="distributed" vertical="center"/>
      <protection/>
    </xf>
    <xf numFmtId="0" fontId="1" fillId="0" borderId="5" xfId="37" applyFont="1" applyFill="1" applyBorder="1" applyAlignment="1">
      <alignment horizontal="distributed" vertical="center"/>
      <protection/>
    </xf>
    <xf numFmtId="0" fontId="14" fillId="0" borderId="11" xfId="37" applyFont="1" applyFill="1" applyBorder="1" applyAlignment="1">
      <alignment vertical="center"/>
      <protection/>
    </xf>
    <xf numFmtId="0" fontId="10" fillId="0" borderId="6" xfId="37" applyFont="1" applyFill="1" applyBorder="1" applyAlignment="1">
      <alignment horizontal="distributed" vertical="center"/>
      <protection/>
    </xf>
    <xf numFmtId="0" fontId="8" fillId="0" borderId="9" xfId="37" applyFont="1" applyFill="1" applyBorder="1" applyAlignment="1">
      <alignment horizontal="distributed" vertical="center"/>
      <protection/>
    </xf>
    <xf numFmtId="0" fontId="1" fillId="0" borderId="11" xfId="37" applyFont="1" applyFill="1" applyBorder="1" applyAlignment="1">
      <alignment horizontal="distributed" vertical="center"/>
      <protection/>
    </xf>
    <xf numFmtId="0" fontId="1" fillId="0" borderId="11" xfId="37" applyFont="1" applyFill="1" applyBorder="1" applyAlignment="1">
      <alignment vertical="center"/>
      <protection/>
    </xf>
    <xf numFmtId="0" fontId="1" fillId="0" borderId="19" xfId="37" applyFont="1" applyFill="1" applyBorder="1" applyAlignment="1">
      <alignment horizontal="distributed" vertical="center"/>
      <protection/>
    </xf>
    <xf numFmtId="0" fontId="14" fillId="0" borderId="31" xfId="37" applyFont="1" applyFill="1" applyBorder="1" applyAlignment="1">
      <alignment horizontal="distributed" vertical="center"/>
      <protection/>
    </xf>
    <xf numFmtId="0" fontId="14" fillId="0" borderId="5" xfId="37" applyFont="1" applyFill="1" applyBorder="1" applyAlignment="1">
      <alignment horizontal="distributed" vertical="center"/>
      <protection/>
    </xf>
    <xf numFmtId="0" fontId="14" fillId="0" borderId="11" xfId="37" applyFont="1" applyFill="1" applyBorder="1" applyAlignment="1">
      <alignment horizontal="distributed" vertical="center"/>
      <protection/>
    </xf>
    <xf numFmtId="0" fontId="14" fillId="0" borderId="12" xfId="37" applyFont="1" applyFill="1" applyBorder="1" applyAlignment="1">
      <alignment horizontal="distributed" vertical="center"/>
      <protection/>
    </xf>
    <xf numFmtId="0" fontId="14" fillId="0" borderId="15" xfId="37" applyFont="1" applyFill="1" applyBorder="1" applyAlignment="1">
      <alignment horizontal="distributed" vertical="center"/>
      <protection/>
    </xf>
    <xf numFmtId="0" fontId="1" fillId="0" borderId="1" xfId="37" applyFont="1" applyFill="1" applyBorder="1" applyAlignment="1">
      <alignment horizontal="distributed" vertical="center"/>
      <protection/>
    </xf>
    <xf numFmtId="0" fontId="1" fillId="0" borderId="3" xfId="37" applyFont="1" applyFill="1" applyBorder="1" applyAlignment="1">
      <alignment horizontal="distributed" vertical="center"/>
      <protection/>
    </xf>
    <xf numFmtId="0" fontId="1" fillId="0" borderId="16" xfId="37" applyFont="1" applyFill="1" applyBorder="1" applyAlignment="1">
      <alignment horizontal="distributed" vertical="center" wrapText="1"/>
      <protection/>
    </xf>
    <xf numFmtId="0" fontId="14" fillId="0" borderId="16" xfId="37" applyFont="1" applyFill="1" applyBorder="1" applyAlignment="1">
      <alignment horizontal="distributed" vertical="center" wrapText="1"/>
      <protection/>
    </xf>
    <xf numFmtId="0" fontId="1" fillId="0" borderId="16" xfId="37" applyFont="1" applyFill="1" applyBorder="1" applyAlignment="1">
      <alignment horizontal="distributed" vertical="center"/>
      <protection/>
    </xf>
    <xf numFmtId="0" fontId="1" fillId="0" borderId="1" xfId="38" applyFont="1" applyBorder="1" applyAlignment="1">
      <alignment horizontal="center" vertical="center"/>
      <protection/>
    </xf>
    <xf numFmtId="0" fontId="1" fillId="0" borderId="30" xfId="38" applyFont="1" applyBorder="1" applyAlignment="1">
      <alignment horizontal="center" vertical="center"/>
      <protection/>
    </xf>
    <xf numFmtId="0" fontId="1" fillId="0" borderId="3" xfId="38" applyFont="1" applyBorder="1" applyAlignment="1">
      <alignment horizontal="center" vertical="center"/>
      <protection/>
    </xf>
    <xf numFmtId="0" fontId="1" fillId="0" borderId="6" xfId="38" applyFont="1" applyBorder="1" applyAlignment="1">
      <alignment horizontal="center" vertical="center" wrapText="1"/>
      <protection/>
    </xf>
    <xf numFmtId="0" fontId="1" fillId="0" borderId="9" xfId="38" applyFont="1" applyBorder="1" applyAlignment="1">
      <alignment horizontal="center" vertical="center" wrapText="1"/>
      <protection/>
    </xf>
    <xf numFmtId="0" fontId="1" fillId="0" borderId="5" xfId="38" applyFont="1" applyBorder="1" applyAlignment="1">
      <alignment horizontal="center" vertical="center" wrapText="1"/>
      <protection/>
    </xf>
    <xf numFmtId="0" fontId="1" fillId="0" borderId="11" xfId="38" applyFont="1" applyBorder="1" applyAlignment="1">
      <alignment horizontal="center" vertical="center" wrapText="1"/>
      <protection/>
    </xf>
    <xf numFmtId="0" fontId="1" fillId="0" borderId="12" xfId="38" applyFont="1" applyBorder="1" applyAlignment="1">
      <alignment horizontal="center" vertical="center" wrapText="1"/>
      <protection/>
    </xf>
    <xf numFmtId="0" fontId="1" fillId="0" borderId="15" xfId="38" applyFont="1" applyBorder="1" applyAlignment="1">
      <alignment horizontal="center" vertical="center" wrapText="1"/>
      <protection/>
    </xf>
    <xf numFmtId="0" fontId="1" fillId="0" borderId="6" xfId="38" applyFont="1" applyBorder="1" applyAlignment="1">
      <alignment horizontal="center" vertical="center"/>
      <protection/>
    </xf>
    <xf numFmtId="0" fontId="1" fillId="0" borderId="7" xfId="38" applyFont="1" applyBorder="1" applyAlignment="1">
      <alignment horizontal="center" vertical="center"/>
      <protection/>
    </xf>
    <xf numFmtId="0" fontId="1" fillId="0" borderId="9" xfId="38" applyFont="1" applyBorder="1" applyAlignment="1">
      <alignment horizontal="center" vertical="center"/>
      <protection/>
    </xf>
    <xf numFmtId="0" fontId="1" fillId="0" borderId="5" xfId="38" applyFont="1" applyBorder="1" applyAlignment="1">
      <alignment horizontal="center" vertical="center"/>
      <protection/>
    </xf>
    <xf numFmtId="0" fontId="1" fillId="0" borderId="0" xfId="38" applyFont="1" applyBorder="1" applyAlignment="1">
      <alignment horizontal="center" vertical="center"/>
      <protection/>
    </xf>
    <xf numFmtId="0" fontId="1" fillId="0" borderId="11" xfId="38" applyFont="1" applyBorder="1" applyAlignment="1">
      <alignment horizontal="center" vertical="center"/>
      <protection/>
    </xf>
    <xf numFmtId="0" fontId="1" fillId="0" borderId="19" xfId="38" applyFont="1" applyBorder="1" applyAlignment="1">
      <alignment horizontal="center" vertical="center" wrapText="1"/>
      <protection/>
    </xf>
    <xf numFmtId="0" fontId="1" fillId="0" borderId="31" xfId="38" applyFont="1" applyBorder="1" applyAlignment="1">
      <alignment horizontal="center" vertical="center" wrapText="1"/>
      <protection/>
    </xf>
    <xf numFmtId="0" fontId="1" fillId="0" borderId="23" xfId="38" applyFont="1" applyBorder="1" applyAlignment="1">
      <alignment horizontal="center" vertical="center" wrapText="1"/>
      <protection/>
    </xf>
    <xf numFmtId="0" fontId="1" fillId="0" borderId="18" xfId="38" applyFont="1" applyBorder="1" applyAlignment="1">
      <alignment horizontal="center" vertical="center"/>
      <protection/>
    </xf>
    <xf numFmtId="0" fontId="1" fillId="0" borderId="17" xfId="38" applyFont="1" applyBorder="1" applyAlignment="1">
      <alignment horizontal="center" vertical="center"/>
      <protection/>
    </xf>
    <xf numFmtId="0" fontId="1" fillId="0" borderId="12" xfId="38" applyFont="1" applyBorder="1" applyAlignment="1">
      <alignment horizontal="center" vertical="center"/>
      <protection/>
    </xf>
    <xf numFmtId="0" fontId="1" fillId="0" borderId="15" xfId="38" applyFont="1" applyBorder="1" applyAlignment="1">
      <alignment horizontal="center" vertical="center"/>
      <protection/>
    </xf>
    <xf numFmtId="0" fontId="1" fillId="0" borderId="23" xfId="38" applyFont="1" applyBorder="1" applyAlignment="1">
      <alignment vertical="center" wrapText="1"/>
      <protection/>
    </xf>
    <xf numFmtId="0" fontId="1" fillId="0" borderId="18" xfId="38" applyFont="1" applyBorder="1" applyAlignment="1">
      <alignment vertical="center" wrapText="1"/>
      <protection/>
    </xf>
    <xf numFmtId="0" fontId="1" fillId="0" borderId="17" xfId="38" applyFont="1" applyBorder="1" applyAlignment="1">
      <alignment vertical="center" wrapText="1"/>
      <protection/>
    </xf>
    <xf numFmtId="0" fontId="1" fillId="0" borderId="20" xfId="38" applyFont="1" applyBorder="1" applyAlignment="1">
      <alignment horizontal="center" vertical="center"/>
      <protection/>
    </xf>
    <xf numFmtId="0" fontId="1" fillId="0" borderId="13" xfId="38" applyFont="1" applyBorder="1" applyAlignment="1">
      <alignment horizontal="center" vertical="center"/>
      <protection/>
    </xf>
    <xf numFmtId="38" fontId="1" fillId="0" borderId="0" xfId="17" applyFont="1" applyBorder="1" applyAlignment="1">
      <alignment vertical="center" wrapText="1"/>
    </xf>
    <xf numFmtId="38" fontId="1" fillId="0" borderId="11" xfId="17" applyFont="1" applyBorder="1" applyAlignment="1">
      <alignment horizontal="distributed" vertical="center"/>
    </xf>
    <xf numFmtId="38" fontId="1" fillId="0" borderId="5" xfId="17" applyFont="1" applyBorder="1" applyAlignment="1">
      <alignment horizontal="distributed" vertical="center"/>
    </xf>
    <xf numFmtId="38" fontId="1" fillId="0" borderId="12" xfId="17" applyFont="1" applyBorder="1" applyAlignment="1">
      <alignment horizontal="distributed" vertical="center"/>
    </xf>
    <xf numFmtId="38" fontId="1" fillId="0" borderId="15" xfId="17" applyFont="1" applyBorder="1" applyAlignment="1">
      <alignment horizontal="distributed" vertical="center"/>
    </xf>
    <xf numFmtId="38" fontId="10" fillId="0" borderId="6" xfId="17" applyFont="1" applyBorder="1" applyAlignment="1">
      <alignment horizontal="distributed" vertical="center"/>
    </xf>
    <xf numFmtId="38" fontId="10" fillId="0" borderId="9" xfId="17" applyFont="1" applyBorder="1" applyAlignment="1">
      <alignment horizontal="distributed" vertical="center"/>
    </xf>
    <xf numFmtId="38" fontId="1" fillId="0" borderId="7" xfId="17" applyFont="1" applyBorder="1" applyAlignment="1">
      <alignment horizontal="distributed" vertical="center"/>
    </xf>
    <xf numFmtId="38" fontId="1" fillId="0" borderId="9" xfId="17" applyFont="1" applyBorder="1" applyAlignment="1">
      <alignment horizontal="distributed" vertical="center"/>
    </xf>
    <xf numFmtId="38" fontId="1" fillId="0" borderId="14" xfId="17" applyFont="1" applyBorder="1" applyAlignment="1">
      <alignment horizontal="distributed" vertical="center"/>
    </xf>
    <xf numFmtId="38" fontId="1" fillId="0" borderId="10" xfId="17" applyFont="1" applyBorder="1" applyAlignment="1">
      <alignment horizontal="distributed" vertical="center"/>
    </xf>
    <xf numFmtId="0" fontId="10" fillId="0" borderId="6" xfId="41" applyFont="1" applyBorder="1" applyAlignment="1">
      <alignment horizontal="distributed" vertical="center"/>
      <protection/>
    </xf>
    <xf numFmtId="0" fontId="14" fillId="0" borderId="9" xfId="41" applyFont="1" applyBorder="1" applyAlignment="1">
      <alignment horizontal="distributed" vertical="center"/>
      <protection/>
    </xf>
    <xf numFmtId="0" fontId="10" fillId="0" borderId="5" xfId="41" applyFont="1" applyBorder="1" applyAlignment="1">
      <alignment horizontal="distributed" vertical="center"/>
      <protection/>
    </xf>
    <xf numFmtId="0" fontId="14" fillId="0" borderId="11" xfId="41" applyFont="1" applyBorder="1" applyAlignment="1">
      <alignment horizontal="distributed" vertical="center"/>
      <protection/>
    </xf>
    <xf numFmtId="0" fontId="1" fillId="0" borderId="19" xfId="41" applyFont="1" applyBorder="1" applyAlignment="1">
      <alignment horizontal="center" vertical="center"/>
      <protection/>
    </xf>
    <xf numFmtId="0" fontId="1" fillId="0" borderId="31" xfId="41" applyFont="1" applyBorder="1" applyAlignment="1">
      <alignment horizontal="center" vertical="center"/>
      <protection/>
    </xf>
    <xf numFmtId="0" fontId="1" fillId="0" borderId="12" xfId="41" applyFont="1" applyBorder="1" applyAlignment="1">
      <alignment horizontal="center" vertical="center"/>
      <protection/>
    </xf>
    <xf numFmtId="0" fontId="1" fillId="0" borderId="15" xfId="41" applyFont="1" applyBorder="1" applyAlignment="1">
      <alignment horizontal="center" vertical="center"/>
      <protection/>
    </xf>
    <xf numFmtId="0" fontId="14" fillId="0" borderId="18" xfId="42" applyFont="1" applyBorder="1" applyAlignment="1">
      <alignment horizontal="distributed" vertical="center"/>
      <protection/>
    </xf>
    <xf numFmtId="0" fontId="14" fillId="0" borderId="17" xfId="42" applyFont="1" applyBorder="1" applyAlignment="1">
      <alignment horizontal="distributed" vertical="center"/>
      <protection/>
    </xf>
    <xf numFmtId="38" fontId="1" fillId="0" borderId="23" xfId="17" applyFont="1" applyBorder="1" applyAlignment="1">
      <alignment horizontal="distributed" vertical="center" wrapText="1"/>
    </xf>
    <xf numFmtId="38" fontId="1" fillId="0" borderId="1" xfId="17" applyFont="1" applyFill="1" applyBorder="1" applyAlignment="1">
      <alignment horizontal="distributed" vertical="center"/>
    </xf>
    <xf numFmtId="0" fontId="14" fillId="0" borderId="30" xfId="42" applyFont="1" applyBorder="1" applyAlignment="1">
      <alignment horizontal="distributed" vertical="center"/>
      <protection/>
    </xf>
    <xf numFmtId="0" fontId="14" fillId="0" borderId="3" xfId="42" applyFont="1" applyBorder="1" applyAlignment="1">
      <alignment horizontal="distributed" vertical="center"/>
      <protection/>
    </xf>
    <xf numFmtId="0" fontId="1" fillId="0" borderId="0" xfId="43" applyFont="1" applyFill="1" applyBorder="1" applyAlignment="1">
      <alignment horizontal="distributed" vertical="center"/>
      <protection/>
    </xf>
    <xf numFmtId="0" fontId="0" fillId="0" borderId="11" xfId="43" applyFill="1" applyBorder="1" applyAlignment="1">
      <alignment horizontal="distributed" vertical="center"/>
      <protection/>
    </xf>
    <xf numFmtId="0" fontId="19" fillId="0" borderId="11" xfId="43" applyFont="1" applyFill="1" applyBorder="1" applyAlignment="1">
      <alignment horizontal="distributed" vertical="center"/>
      <protection/>
    </xf>
    <xf numFmtId="0" fontId="10" fillId="0" borderId="0" xfId="43" applyFont="1" applyFill="1" applyBorder="1" applyAlignment="1">
      <alignment horizontal="distributed" vertical="center"/>
      <protection/>
    </xf>
    <xf numFmtId="0" fontId="10" fillId="0" borderId="11" xfId="43" applyFont="1" applyFill="1" applyBorder="1" applyAlignment="1">
      <alignment horizontal="distributed" vertical="center"/>
      <protection/>
    </xf>
    <xf numFmtId="0" fontId="1" fillId="0" borderId="11" xfId="43" applyFont="1" applyFill="1" applyBorder="1" applyAlignment="1">
      <alignment horizontal="distributed" vertical="center"/>
      <protection/>
    </xf>
    <xf numFmtId="0" fontId="10" fillId="0" borderId="5" xfId="43" applyFont="1" applyFill="1" applyBorder="1" applyAlignment="1">
      <alignment horizontal="distributed" vertical="center"/>
      <protection/>
    </xf>
    <xf numFmtId="0" fontId="1" fillId="0" borderId="0" xfId="43" applyFont="1" applyFill="1" applyAlignment="1">
      <alignment horizontal="distributed" vertical="center"/>
      <protection/>
    </xf>
    <xf numFmtId="0" fontId="10" fillId="0" borderId="12" xfId="43" applyFont="1" applyFill="1" applyBorder="1" applyAlignment="1">
      <alignment horizontal="distributed" vertical="center"/>
      <protection/>
    </xf>
    <xf numFmtId="0" fontId="10" fillId="0" borderId="13" xfId="43" applyFont="1" applyFill="1" applyBorder="1" applyAlignment="1">
      <alignment horizontal="distributed" vertical="center"/>
      <protection/>
    </xf>
    <xf numFmtId="0" fontId="10" fillId="0" borderId="15" xfId="43" applyFont="1" applyFill="1" applyBorder="1" applyAlignment="1">
      <alignment horizontal="distributed" vertical="center"/>
      <protection/>
    </xf>
    <xf numFmtId="0" fontId="1" fillId="0" borderId="32" xfId="43" applyFont="1" applyFill="1" applyBorder="1" applyAlignment="1">
      <alignment horizontal="distributed" vertical="center"/>
      <protection/>
    </xf>
    <xf numFmtId="0" fontId="1" fillId="0" borderId="33" xfId="43" applyFont="1" applyFill="1" applyBorder="1" applyAlignment="1">
      <alignment horizontal="distributed" vertical="center"/>
      <protection/>
    </xf>
    <xf numFmtId="0" fontId="1" fillId="0" borderId="22" xfId="43" applyFont="1" applyFill="1" applyBorder="1" applyAlignment="1">
      <alignment horizontal="distributed" vertical="center"/>
      <protection/>
    </xf>
    <xf numFmtId="0" fontId="10" fillId="0" borderId="6" xfId="43" applyFont="1" applyFill="1" applyBorder="1" applyAlignment="1">
      <alignment horizontal="distributed" vertical="center"/>
      <protection/>
    </xf>
    <xf numFmtId="0" fontId="10" fillId="0" borderId="7" xfId="43" applyFont="1" applyFill="1" applyBorder="1" applyAlignment="1">
      <alignment horizontal="distributed" vertical="center"/>
      <protection/>
    </xf>
    <xf numFmtId="0" fontId="10" fillId="0" borderId="9" xfId="43" applyFont="1" applyFill="1" applyBorder="1" applyAlignment="1">
      <alignment horizontal="distributed" vertical="center"/>
      <protection/>
    </xf>
    <xf numFmtId="0" fontId="1" fillId="0" borderId="1" xfId="43" applyFont="1" applyFill="1" applyBorder="1" applyAlignment="1">
      <alignment horizontal="distributed" vertical="center"/>
      <protection/>
    </xf>
    <xf numFmtId="0" fontId="0" fillId="0" borderId="30" xfId="43" applyFill="1" applyBorder="1">
      <alignment/>
      <protection/>
    </xf>
    <xf numFmtId="0" fontId="0" fillId="0" borderId="3" xfId="43" applyFill="1" applyBorder="1">
      <alignment/>
      <protection/>
    </xf>
    <xf numFmtId="0" fontId="1" fillId="0" borderId="6" xfId="43" applyFont="1" applyFill="1" applyBorder="1" applyAlignment="1">
      <alignment horizontal="distributed" vertical="center"/>
      <protection/>
    </xf>
    <xf numFmtId="0" fontId="1" fillId="0" borderId="7" xfId="43" applyFont="1" applyFill="1" applyBorder="1" applyAlignment="1">
      <alignment horizontal="distributed" vertical="center"/>
      <protection/>
    </xf>
    <xf numFmtId="0" fontId="0" fillId="0" borderId="9" xfId="43" applyFill="1" applyBorder="1" applyAlignment="1">
      <alignment horizontal="distributed" vertical="center"/>
      <protection/>
    </xf>
    <xf numFmtId="0" fontId="1" fillId="0" borderId="5" xfId="43" applyFont="1" applyFill="1" applyBorder="1" applyAlignment="1">
      <alignment horizontal="distributed" vertical="center"/>
      <protection/>
    </xf>
    <xf numFmtId="0" fontId="1" fillId="0" borderId="12" xfId="43" applyFont="1" applyFill="1" applyBorder="1" applyAlignment="1">
      <alignment horizontal="distributed" vertical="center"/>
      <protection/>
    </xf>
    <xf numFmtId="0" fontId="1" fillId="0" borderId="13" xfId="43" applyFont="1" applyFill="1" applyBorder="1" applyAlignment="1">
      <alignment horizontal="distributed" vertical="center"/>
      <protection/>
    </xf>
    <xf numFmtId="0" fontId="0" fillId="0" borderId="15" xfId="43" applyFill="1" applyBorder="1" applyAlignment="1">
      <alignment horizontal="distributed" vertical="center"/>
      <protection/>
    </xf>
    <xf numFmtId="0" fontId="10" fillId="0" borderId="0" xfId="43" applyFont="1" applyFill="1" applyAlignment="1">
      <alignment horizontal="distributed" vertical="center"/>
      <protection/>
    </xf>
    <xf numFmtId="0" fontId="1" fillId="0" borderId="18" xfId="44" applyFont="1" applyFill="1" applyBorder="1" applyAlignment="1">
      <alignment horizontal="center" vertical="center"/>
      <protection/>
    </xf>
    <xf numFmtId="0" fontId="1" fillId="0" borderId="17" xfId="44" applyFont="1" applyFill="1" applyBorder="1" applyAlignment="1">
      <alignment horizontal="center" vertical="center"/>
      <protection/>
    </xf>
    <xf numFmtId="38" fontId="1" fillId="0" borderId="16" xfId="17" applyFont="1" applyFill="1" applyBorder="1" applyAlignment="1">
      <alignment horizontal="center" vertical="center"/>
    </xf>
    <xf numFmtId="38" fontId="1" fillId="0" borderId="16" xfId="17" applyFont="1" applyFill="1" applyBorder="1" applyAlignment="1">
      <alignment horizontal="distributed" vertical="center"/>
    </xf>
    <xf numFmtId="0" fontId="1" fillId="0" borderId="16" xfId="44" applyFont="1" applyFill="1" applyBorder="1" applyAlignment="1">
      <alignment horizontal="distributed" vertical="center"/>
      <protection/>
    </xf>
    <xf numFmtId="0" fontId="1" fillId="0" borderId="30" xfId="44" applyFont="1" applyFill="1" applyBorder="1" applyAlignment="1">
      <alignment horizontal="distributed" vertical="center"/>
      <protection/>
    </xf>
    <xf numFmtId="0" fontId="1" fillId="0" borderId="3" xfId="44" applyFont="1" applyFill="1" applyBorder="1" applyAlignment="1">
      <alignment horizontal="distributed" vertical="center"/>
      <protection/>
    </xf>
    <xf numFmtId="41" fontId="1" fillId="0" borderId="20" xfId="17" applyNumberFormat="1" applyFont="1" applyFill="1" applyBorder="1" applyAlignment="1">
      <alignment horizontal="center" vertical="center"/>
    </xf>
    <xf numFmtId="41" fontId="1" fillId="0" borderId="17" xfId="17" applyNumberFormat="1" applyFont="1" applyFill="1" applyBorder="1" applyAlignment="1">
      <alignment horizontal="center" vertical="center"/>
    </xf>
    <xf numFmtId="0" fontId="1" fillId="0" borderId="1" xfId="17" applyNumberFormat="1" applyFont="1" applyFill="1" applyBorder="1" applyAlignment="1">
      <alignment horizontal="distributed" vertical="center"/>
    </xf>
    <xf numFmtId="0" fontId="14" fillId="0" borderId="30" xfId="45" applyNumberFormat="1" applyFont="1" applyFill="1" applyBorder="1" applyAlignment="1">
      <alignment horizontal="distributed" vertical="center"/>
      <protection/>
    </xf>
    <xf numFmtId="0" fontId="14" fillId="0" borderId="25" xfId="45" applyNumberFormat="1" applyFont="1" applyFill="1" applyBorder="1" applyAlignment="1">
      <alignment horizontal="distributed" vertical="center"/>
      <protection/>
    </xf>
    <xf numFmtId="0" fontId="14" fillId="0" borderId="3" xfId="45" applyNumberFormat="1" applyFont="1" applyFill="1" applyBorder="1" applyAlignment="1">
      <alignment horizontal="distributed" vertical="center"/>
      <protection/>
    </xf>
    <xf numFmtId="38" fontId="1" fillId="0" borderId="43" xfId="17" applyFont="1" applyBorder="1" applyAlignment="1">
      <alignment horizontal="distributed" vertical="center"/>
    </xf>
    <xf numFmtId="0" fontId="0" fillId="0" borderId="11" xfId="46" applyFill="1" applyBorder="1" applyAlignment="1">
      <alignment horizontal="distributed" vertical="center"/>
      <protection/>
    </xf>
    <xf numFmtId="38" fontId="1" fillId="0" borderId="20" xfId="17" applyFont="1" applyFill="1" applyBorder="1" applyAlignment="1">
      <alignment horizontal="distributed" vertical="center"/>
    </xf>
    <xf numFmtId="0" fontId="0" fillId="0" borderId="17" xfId="46" applyFill="1" applyBorder="1" applyAlignment="1">
      <alignment horizontal="distributed" vertical="center"/>
      <protection/>
    </xf>
    <xf numFmtId="0" fontId="8" fillId="0" borderId="11" xfId="46" applyFont="1" applyFill="1" applyBorder="1" applyAlignment="1">
      <alignment horizontal="distributed" vertical="center"/>
      <protection/>
    </xf>
    <xf numFmtId="38" fontId="1" fillId="0" borderId="19" xfId="17" applyFont="1" applyFill="1" applyBorder="1" applyAlignment="1">
      <alignment horizontal="distributed" vertical="center" wrapText="1"/>
    </xf>
    <xf numFmtId="0" fontId="0" fillId="0" borderId="31" xfId="46" applyFill="1" applyBorder="1" applyAlignment="1">
      <alignment horizontal="distributed" vertical="center"/>
      <protection/>
    </xf>
    <xf numFmtId="0" fontId="0" fillId="0" borderId="12" xfId="46" applyFill="1" applyBorder="1" applyAlignment="1">
      <alignment horizontal="distributed" vertical="center"/>
      <protection/>
    </xf>
    <xf numFmtId="0" fontId="0" fillId="0" borderId="15" xfId="46" applyFill="1" applyBorder="1" applyAlignment="1">
      <alignment horizontal="distributed" vertical="center"/>
      <protection/>
    </xf>
    <xf numFmtId="38" fontId="1" fillId="0" borderId="6" xfId="17" applyFont="1" applyFill="1" applyBorder="1" applyAlignment="1">
      <alignment horizontal="left" vertical="center"/>
    </xf>
    <xf numFmtId="38" fontId="1" fillId="0" borderId="9" xfId="17" applyFont="1" applyFill="1" applyBorder="1" applyAlignment="1">
      <alignment horizontal="left" vertical="center"/>
    </xf>
    <xf numFmtId="0" fontId="0" fillId="0" borderId="30" xfId="46" applyFill="1" applyBorder="1" applyAlignment="1">
      <alignment horizontal="distributed" vertical="center"/>
      <protection/>
    </xf>
    <xf numFmtId="0" fontId="23" fillId="0" borderId="11" xfId="46" applyFont="1" applyFill="1" applyBorder="1" applyAlignment="1">
      <alignment horizontal="distributed" vertical="center"/>
      <protection/>
    </xf>
    <xf numFmtId="38" fontId="1" fillId="0" borderId="1" xfId="17" applyFont="1" applyFill="1" applyBorder="1" applyAlignment="1">
      <alignment horizontal="center" vertical="center"/>
    </xf>
    <xf numFmtId="0" fontId="14" fillId="0" borderId="30" xfId="47" applyFont="1" applyFill="1" applyBorder="1" applyAlignment="1">
      <alignment horizontal="center" vertical="center"/>
      <protection/>
    </xf>
    <xf numFmtId="0" fontId="14" fillId="0" borderId="3" xfId="47" applyFont="1" applyFill="1" applyBorder="1" applyAlignment="1">
      <alignment horizontal="center" vertical="center"/>
      <protection/>
    </xf>
    <xf numFmtId="38" fontId="8" fillId="0" borderId="0" xfId="17" applyFont="1" applyFill="1" applyBorder="1" applyAlignment="1">
      <alignment horizontal="distributed" vertical="center"/>
    </xf>
    <xf numFmtId="38" fontId="8" fillId="0" borderId="11" xfId="17" applyFont="1" applyFill="1" applyBorder="1" applyAlignment="1">
      <alignment horizontal="distributed" vertical="center"/>
    </xf>
    <xf numFmtId="38" fontId="1" fillId="0" borderId="19" xfId="17" applyFont="1" applyFill="1" applyBorder="1" applyAlignment="1">
      <alignment horizontal="distributed" vertical="center"/>
    </xf>
    <xf numFmtId="0" fontId="14" fillId="0" borderId="29" xfId="47" applyFont="1" applyFill="1" applyBorder="1" applyAlignment="1">
      <alignment horizontal="distributed" vertical="center"/>
      <protection/>
    </xf>
    <xf numFmtId="0" fontId="14" fillId="0" borderId="31" xfId="47" applyFont="1" applyFill="1" applyBorder="1" applyAlignment="1">
      <alignment horizontal="distributed" vertical="center"/>
      <protection/>
    </xf>
    <xf numFmtId="38" fontId="1" fillId="0" borderId="30" xfId="17" applyFont="1" applyFill="1" applyBorder="1" applyAlignment="1">
      <alignment horizontal="center" vertical="center"/>
    </xf>
    <xf numFmtId="38" fontId="1" fillId="0" borderId="3" xfId="17" applyFont="1" applyFill="1" applyBorder="1" applyAlignment="1">
      <alignment horizontal="center" vertical="center"/>
    </xf>
    <xf numFmtId="0" fontId="14" fillId="0" borderId="13" xfId="47" applyFont="1" applyFill="1" applyBorder="1" applyAlignment="1">
      <alignment horizontal="distributed" vertical="center"/>
      <protection/>
    </xf>
    <xf numFmtId="0" fontId="14" fillId="0" borderId="15" xfId="47" applyFont="1" applyFill="1" applyBorder="1" applyAlignment="1">
      <alignment horizontal="distributed" vertical="center"/>
      <protection/>
    </xf>
    <xf numFmtId="38" fontId="1" fillId="0" borderId="5" xfId="17" applyFont="1" applyFill="1" applyBorder="1" applyAlignment="1">
      <alignment horizontal="distributed" vertical="center"/>
    </xf>
    <xf numFmtId="0" fontId="14" fillId="0" borderId="0" xfId="47" applyFont="1" applyFill="1" applyBorder="1" applyAlignment="1">
      <alignment horizontal="distributed" vertical="center"/>
      <protection/>
    </xf>
    <xf numFmtId="0" fontId="14" fillId="0" borderId="11" xfId="47" applyFont="1" applyFill="1" applyBorder="1" applyAlignment="1">
      <alignment horizontal="distributed" vertical="center"/>
      <protection/>
    </xf>
    <xf numFmtId="38" fontId="1" fillId="0" borderId="0"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5" xfId="17" applyFont="1" applyFill="1" applyBorder="1" applyAlignment="1">
      <alignment horizontal="center" vertical="center" textRotation="255"/>
    </xf>
    <xf numFmtId="38" fontId="1" fillId="0" borderId="5" xfId="17" applyFont="1" applyFill="1" applyBorder="1" applyAlignment="1">
      <alignment horizontal="center" vertical="distributed" textRotation="255"/>
    </xf>
    <xf numFmtId="38" fontId="10" fillId="0" borderId="11" xfId="17" applyFont="1" applyFill="1" applyBorder="1" applyAlignment="1">
      <alignment horizontal="distributed" vertical="center"/>
    </xf>
    <xf numFmtId="38" fontId="1" fillId="0" borderId="11" xfId="17" applyFont="1" applyFill="1" applyBorder="1" applyAlignment="1">
      <alignment horizontal="center" vertical="center"/>
    </xf>
    <xf numFmtId="38" fontId="1" fillId="0" borderId="31"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15" xfId="17" applyFont="1" applyFill="1" applyBorder="1" applyAlignment="1">
      <alignment horizontal="distributed" vertical="center"/>
    </xf>
    <xf numFmtId="38" fontId="1" fillId="0" borderId="1" xfId="17" applyFont="1" applyFill="1" applyBorder="1" applyAlignment="1">
      <alignment horizontal="center" vertical="center" wrapText="1"/>
    </xf>
    <xf numFmtId="38" fontId="1" fillId="0" borderId="3" xfId="17" applyFont="1" applyFill="1" applyBorder="1" applyAlignment="1">
      <alignment horizontal="center" vertical="center" wrapText="1"/>
    </xf>
    <xf numFmtId="38" fontId="1" fillId="0" borderId="1" xfId="17" applyFont="1" applyFill="1" applyBorder="1" applyAlignment="1">
      <alignment horizontal="center"/>
    </xf>
    <xf numFmtId="38" fontId="1" fillId="0" borderId="30" xfId="17" applyFont="1" applyFill="1" applyBorder="1" applyAlignment="1">
      <alignment horizontal="center"/>
    </xf>
    <xf numFmtId="38" fontId="1" fillId="0" borderId="3" xfId="17" applyFont="1" applyFill="1" applyBorder="1" applyAlignment="1">
      <alignment horizontal="center"/>
    </xf>
    <xf numFmtId="0" fontId="14" fillId="0" borderId="30" xfId="48" applyFont="1" applyFill="1" applyBorder="1" applyAlignment="1">
      <alignment horizontal="center" vertical="center"/>
      <protection/>
    </xf>
    <xf numFmtId="0" fontId="14" fillId="0" borderId="3" xfId="48" applyFont="1" applyFill="1" applyBorder="1" applyAlignment="1">
      <alignment horizontal="center" vertical="center"/>
      <protection/>
    </xf>
    <xf numFmtId="0" fontId="14" fillId="0" borderId="30" xfId="48" applyFont="1" applyFill="1" applyBorder="1" applyAlignment="1">
      <alignment horizontal="distributed" vertical="center"/>
      <protection/>
    </xf>
    <xf numFmtId="0" fontId="14" fillId="0" borderId="3" xfId="48" applyFont="1" applyFill="1" applyBorder="1" applyAlignment="1">
      <alignment horizontal="distributed" vertical="center"/>
      <protection/>
    </xf>
    <xf numFmtId="38" fontId="1" fillId="0" borderId="23" xfId="17" applyFont="1" applyFill="1" applyBorder="1" applyAlignment="1">
      <alignment horizontal="distributed" vertical="center"/>
    </xf>
    <xf numFmtId="38" fontId="1" fillId="0" borderId="17" xfId="17" applyFont="1" applyFill="1" applyBorder="1" applyAlignment="1">
      <alignment horizontal="distributed" vertical="center"/>
    </xf>
    <xf numFmtId="0" fontId="0" fillId="0" borderId="18" xfId="49" applyFill="1" applyBorder="1" applyAlignment="1">
      <alignment horizontal="center" vertical="center"/>
      <protection/>
    </xf>
    <xf numFmtId="0" fontId="0" fillId="0" borderId="17" xfId="49" applyFill="1" applyBorder="1" applyAlignment="1">
      <alignment horizontal="center" vertical="center"/>
      <protection/>
    </xf>
    <xf numFmtId="0" fontId="15" fillId="0" borderId="11" xfId="49" applyFont="1" applyFill="1" applyBorder="1" applyAlignment="1">
      <alignment/>
      <protection/>
    </xf>
    <xf numFmtId="0" fontId="15" fillId="0" borderId="11" xfId="49" applyFont="1" applyFill="1" applyBorder="1" applyAlignment="1">
      <alignment horizontal="distributed" vertical="center"/>
      <protection/>
    </xf>
    <xf numFmtId="38" fontId="8" fillId="0" borderId="19" xfId="17" applyFont="1" applyFill="1" applyBorder="1" applyAlignment="1">
      <alignment horizontal="center" vertical="center"/>
    </xf>
    <xf numFmtId="38" fontId="8" fillId="0" borderId="31" xfId="17" applyFont="1" applyFill="1" applyBorder="1" applyAlignment="1">
      <alignment horizontal="center" vertical="center"/>
    </xf>
    <xf numFmtId="38" fontId="8" fillId="0" borderId="5" xfId="17" applyFont="1" applyFill="1" applyBorder="1" applyAlignment="1">
      <alignment horizontal="center" vertical="center"/>
    </xf>
    <xf numFmtId="38" fontId="8" fillId="0" borderId="11" xfId="17" applyFont="1" applyFill="1" applyBorder="1" applyAlignment="1">
      <alignment horizontal="center" vertical="center"/>
    </xf>
    <xf numFmtId="38" fontId="8" fillId="0" borderId="12" xfId="17" applyFont="1" applyFill="1" applyBorder="1" applyAlignment="1">
      <alignment horizontal="center" vertical="center"/>
    </xf>
    <xf numFmtId="38" fontId="8" fillId="0" borderId="15" xfId="17" applyFont="1" applyFill="1" applyBorder="1" applyAlignment="1">
      <alignment horizontal="center" vertical="center"/>
    </xf>
    <xf numFmtId="38" fontId="1" fillId="0" borderId="31" xfId="17" applyFont="1" applyFill="1" applyBorder="1" applyAlignment="1">
      <alignment horizontal="center" vertical="center"/>
    </xf>
    <xf numFmtId="38" fontId="1" fillId="0" borderId="12" xfId="17" applyFont="1" applyFill="1" applyBorder="1" applyAlignment="1">
      <alignment horizontal="center" vertical="center"/>
    </xf>
    <xf numFmtId="0" fontId="1" fillId="0" borderId="20" xfId="49" applyFont="1" applyFill="1" applyBorder="1" applyAlignment="1">
      <alignment horizontal="center" vertical="center" wrapText="1"/>
      <protection/>
    </xf>
    <xf numFmtId="0" fontId="0" fillId="0" borderId="18" xfId="49" applyFill="1" applyBorder="1" applyAlignment="1">
      <alignment horizontal="center" vertical="center" wrapText="1"/>
      <protection/>
    </xf>
    <xf numFmtId="0" fontId="0" fillId="0" borderId="17" xfId="49" applyFill="1" applyBorder="1" applyAlignment="1">
      <alignment horizontal="center" vertical="center" wrapText="1"/>
      <protection/>
    </xf>
    <xf numFmtId="0" fontId="0" fillId="0" borderId="33" xfId="49" applyFill="1" applyBorder="1" applyAlignment="1">
      <alignment horizontal="center" vertical="center"/>
      <protection/>
    </xf>
    <xf numFmtId="0" fontId="0" fillId="0" borderId="22" xfId="49" applyFill="1" applyBorder="1" applyAlignment="1">
      <alignment horizontal="center" vertical="center"/>
      <protection/>
    </xf>
    <xf numFmtId="0" fontId="0" fillId="0" borderId="30" xfId="49" applyFill="1" applyBorder="1" applyAlignment="1">
      <alignment horizontal="distributed" vertical="center"/>
      <protection/>
    </xf>
    <xf numFmtId="0" fontId="0" fillId="0" borderId="3" xfId="49" applyFill="1" applyBorder="1" applyAlignment="1">
      <alignment horizontal="distributed" vertical="center"/>
      <protection/>
    </xf>
    <xf numFmtId="38" fontId="1" fillId="0" borderId="32" xfId="17" applyFont="1" applyFill="1" applyBorder="1" applyAlignment="1">
      <alignment horizontal="distributed" vertical="center"/>
    </xf>
    <xf numFmtId="0" fontId="0" fillId="0" borderId="33" xfId="49" applyFill="1" applyBorder="1" applyAlignment="1">
      <alignment horizontal="distributed" vertical="center"/>
      <protection/>
    </xf>
    <xf numFmtId="0" fontId="0" fillId="0" borderId="22" xfId="49" applyFill="1" applyBorder="1" applyAlignment="1">
      <alignment horizontal="distributed" vertical="center"/>
      <protection/>
    </xf>
    <xf numFmtId="38" fontId="1" fillId="0" borderId="33" xfId="17" applyFont="1" applyFill="1" applyBorder="1" applyAlignment="1">
      <alignment horizontal="center" vertical="center"/>
    </xf>
    <xf numFmtId="0" fontId="0" fillId="0" borderId="30" xfId="50" applyFill="1" applyBorder="1" applyAlignment="1">
      <alignment horizontal="distributed" vertical="center"/>
      <protection/>
    </xf>
    <xf numFmtId="0" fontId="0" fillId="0" borderId="3" xfId="50" applyFill="1" applyBorder="1" applyAlignment="1">
      <alignment horizontal="distributed" vertical="center"/>
      <protection/>
    </xf>
    <xf numFmtId="0" fontId="0" fillId="0" borderId="33" xfId="50" applyFill="1" applyBorder="1" applyAlignment="1">
      <alignment horizontal="distributed" vertical="center"/>
      <protection/>
    </xf>
    <xf numFmtId="0" fontId="0" fillId="0" borderId="22" xfId="50" applyFill="1" applyBorder="1" applyAlignment="1">
      <alignment horizontal="distributed" vertical="center"/>
      <protection/>
    </xf>
    <xf numFmtId="0" fontId="0" fillId="0" borderId="33" xfId="50" applyFill="1" applyBorder="1" applyAlignment="1">
      <alignment horizontal="center" vertical="center"/>
      <protection/>
    </xf>
    <xf numFmtId="0" fontId="0" fillId="0" borderId="22" xfId="50" applyFill="1" applyBorder="1" applyAlignment="1">
      <alignment horizontal="center" vertical="center"/>
      <protection/>
    </xf>
    <xf numFmtId="38" fontId="8" fillId="0" borderId="20" xfId="17" applyFont="1" applyFill="1" applyBorder="1" applyAlignment="1">
      <alignment horizontal="center" vertical="center" shrinkToFit="1"/>
    </xf>
    <xf numFmtId="38" fontId="8" fillId="0" borderId="18" xfId="17" applyFont="1" applyFill="1" applyBorder="1" applyAlignment="1">
      <alignment horizontal="center" vertical="center" shrinkToFit="1"/>
    </xf>
    <xf numFmtId="38" fontId="8" fillId="0" borderId="17" xfId="17" applyFont="1" applyFill="1" applyBorder="1" applyAlignment="1">
      <alignment horizontal="center" vertical="center" shrinkToFit="1"/>
    </xf>
    <xf numFmtId="38" fontId="1" fillId="0" borderId="2" xfId="17" applyFont="1" applyFill="1" applyBorder="1" applyAlignment="1">
      <alignment horizontal="center" vertical="center"/>
    </xf>
    <xf numFmtId="0" fontId="1" fillId="0" borderId="2" xfId="50" applyFont="1" applyFill="1" applyBorder="1" applyAlignment="1">
      <alignment horizontal="center" vertical="center"/>
      <protection/>
    </xf>
    <xf numFmtId="0" fontId="0" fillId="0" borderId="17" xfId="50" applyFill="1" applyBorder="1" applyAlignment="1">
      <alignment horizontal="center" vertical="center"/>
      <protection/>
    </xf>
    <xf numFmtId="38" fontId="1" fillId="0" borderId="17" xfId="17" applyFont="1" applyBorder="1" applyAlignment="1">
      <alignment horizontal="center" vertical="center"/>
    </xf>
    <xf numFmtId="38" fontId="1" fillId="0" borderId="2" xfId="17" applyFont="1" applyBorder="1" applyAlignment="1">
      <alignment horizontal="center" vertical="center"/>
    </xf>
    <xf numFmtId="38" fontId="1" fillId="0" borderId="2" xfId="17" applyFont="1" applyBorder="1" applyAlignment="1">
      <alignment horizontal="distributed" vertical="center"/>
    </xf>
    <xf numFmtId="38" fontId="1" fillId="0" borderId="23" xfId="17" applyFont="1" applyBorder="1" applyAlignment="1">
      <alignment horizontal="distributed" vertical="center"/>
    </xf>
    <xf numFmtId="0" fontId="0" fillId="0" borderId="17" xfId="51" applyBorder="1" applyAlignment="1">
      <alignment horizontal="distributed" vertical="center"/>
      <protection/>
    </xf>
    <xf numFmtId="38" fontId="1" fillId="0" borderId="29" xfId="17" applyFont="1" applyBorder="1" applyAlignment="1">
      <alignment horizontal="center" vertical="center" wrapText="1"/>
    </xf>
    <xf numFmtId="38" fontId="1" fillId="0" borderId="0" xfId="17" applyFont="1" applyBorder="1" applyAlignment="1">
      <alignment horizontal="center" vertical="center" wrapText="1"/>
    </xf>
    <xf numFmtId="38" fontId="1" fillId="0" borderId="13" xfId="17" applyFont="1" applyBorder="1" applyAlignment="1">
      <alignment horizontal="center" vertical="center" wrapText="1"/>
    </xf>
    <xf numFmtId="0" fontId="1" fillId="0" borderId="2" xfId="51" applyFont="1" applyBorder="1" applyAlignment="1">
      <alignment horizontal="center"/>
      <protection/>
    </xf>
    <xf numFmtId="0" fontId="1" fillId="0" borderId="5" xfId="51" applyFont="1" applyBorder="1" applyAlignment="1">
      <alignment horizontal="center" vertical="center" wrapText="1"/>
      <protection/>
    </xf>
    <xf numFmtId="0" fontId="1" fillId="0" borderId="12" xfId="51" applyFont="1" applyBorder="1" applyAlignment="1">
      <alignment horizontal="center" vertical="center" wrapText="1"/>
      <protection/>
    </xf>
    <xf numFmtId="0" fontId="1" fillId="0" borderId="32" xfId="51" applyFont="1" applyBorder="1" applyAlignment="1">
      <alignment horizontal="center" vertical="center"/>
      <protection/>
    </xf>
    <xf numFmtId="0" fontId="1" fillId="0" borderId="33" xfId="51" applyFont="1" applyBorder="1" applyAlignment="1">
      <alignment horizontal="center" vertical="center"/>
      <protection/>
    </xf>
    <xf numFmtId="0" fontId="1" fillId="0" borderId="22" xfId="51" applyFont="1" applyBorder="1" applyAlignment="1">
      <alignment horizontal="center" vertical="center"/>
      <protection/>
    </xf>
    <xf numFmtId="38" fontId="8" fillId="0" borderId="0" xfId="17" applyFont="1" applyAlignment="1">
      <alignment horizontal="right" vertical="center"/>
    </xf>
    <xf numFmtId="38" fontId="8" fillId="0" borderId="0" xfId="17" applyFont="1" applyBorder="1" applyAlignment="1">
      <alignment horizontal="right" vertical="center"/>
    </xf>
    <xf numFmtId="0" fontId="0" fillId="0" borderId="30" xfId="51" applyBorder="1" applyAlignment="1">
      <alignment horizontal="center" vertical="center"/>
      <protection/>
    </xf>
    <xf numFmtId="0" fontId="0" fillId="0" borderId="3" xfId="51" applyBorder="1" applyAlignment="1">
      <alignment horizontal="center" vertical="center"/>
      <protection/>
    </xf>
    <xf numFmtId="38" fontId="8" fillId="0" borderId="0" xfId="17" applyFont="1" applyBorder="1" applyAlignment="1">
      <alignment horizontal="left" vertical="center"/>
    </xf>
    <xf numFmtId="38" fontId="1" fillId="0" borderId="23" xfId="17" applyFont="1" applyBorder="1" applyAlignment="1">
      <alignment horizontal="distributed" vertical="center" wrapText="1"/>
    </xf>
    <xf numFmtId="0" fontId="0" fillId="0" borderId="17" xfId="51" applyBorder="1" applyAlignment="1">
      <alignment horizontal="distributed" vertical="center" wrapText="1"/>
      <protection/>
    </xf>
    <xf numFmtId="0" fontId="0" fillId="0" borderId="17" xfId="52" applyBorder="1" applyAlignment="1">
      <alignment horizontal="distributed" vertical="center"/>
      <protection/>
    </xf>
  </cellXfs>
  <cellStyles count="41">
    <cellStyle name="Normal" xfId="0"/>
    <cellStyle name="Percent" xfId="15"/>
    <cellStyle name="Hyperlink" xfId="16"/>
    <cellStyle name="Comma [0]" xfId="17"/>
    <cellStyle name="Comma" xfId="18"/>
    <cellStyle name="Currency [0]" xfId="19"/>
    <cellStyle name="Currency" xfId="20"/>
    <cellStyle name="標準_02-05-s53" xfId="21"/>
    <cellStyle name="標準_02-20-s53" xfId="22"/>
    <cellStyle name="標準_03-01-s53" xfId="23"/>
    <cellStyle name="標準_04-01-s53" xfId="24"/>
    <cellStyle name="標準_04-02-s53" xfId="25"/>
    <cellStyle name="標準_04-09-s53" xfId="26"/>
    <cellStyle name="標準_04-19-s53" xfId="27"/>
    <cellStyle name="標準_05-01-s53" xfId="28"/>
    <cellStyle name="標準_06-05-s53" xfId="29"/>
    <cellStyle name="標準_07-05-s53" xfId="30"/>
    <cellStyle name="標準_07-07-s53" xfId="31"/>
    <cellStyle name="標準_08-16-s53" xfId="32"/>
    <cellStyle name="標準_09-03-s53" xfId="33"/>
    <cellStyle name="標準_09-11-s53" xfId="34"/>
    <cellStyle name="標準_10-06-s53" xfId="35"/>
    <cellStyle name="標準_11-01-s53" xfId="36"/>
    <cellStyle name="標準_11-05-s53" xfId="37"/>
    <cellStyle name="標準_12-01-s53" xfId="38"/>
    <cellStyle name="標準_12-14-s53" xfId="39"/>
    <cellStyle name="標準_12-15-s53" xfId="40"/>
    <cellStyle name="標準_13-01-s53" xfId="41"/>
    <cellStyle name="標準_13-02-s53" xfId="42"/>
    <cellStyle name="標準_14-12-s53" xfId="43"/>
    <cellStyle name="標準_15-14-s53" xfId="44"/>
    <cellStyle name="標準_15-15-s53" xfId="45"/>
    <cellStyle name="標準_16-07-s53" xfId="46"/>
    <cellStyle name="標準_17-04-s53" xfId="47"/>
    <cellStyle name="標準_17-28-s53" xfId="48"/>
    <cellStyle name="標準_18-02-s53" xfId="49"/>
    <cellStyle name="標準_18-03-s53" xfId="50"/>
    <cellStyle name="標準_20-01-s53" xfId="51"/>
    <cellStyle name="標準_20-06-s53" xfId="52"/>
    <cellStyle name="標準_nenkan-S23-000" xfId="53"/>
    <cellStyle name="Followed Hyperlink"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22</xdr:row>
      <xdr:rowOff>47625</xdr:rowOff>
    </xdr:from>
    <xdr:to>
      <xdr:col>15</xdr:col>
      <xdr:colOff>95250</xdr:colOff>
      <xdr:row>23</xdr:row>
      <xdr:rowOff>152400</xdr:rowOff>
    </xdr:to>
    <xdr:sp>
      <xdr:nvSpPr>
        <xdr:cNvPr id="1" name="AutoShape 1"/>
        <xdr:cNvSpPr>
          <a:spLocks/>
        </xdr:cNvSpPr>
      </xdr:nvSpPr>
      <xdr:spPr>
        <a:xfrm>
          <a:off x="8448675" y="4229100"/>
          <a:ext cx="66675"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24</xdr:row>
      <xdr:rowOff>47625</xdr:rowOff>
    </xdr:from>
    <xdr:to>
      <xdr:col>15</xdr:col>
      <xdr:colOff>57150</xdr:colOff>
      <xdr:row>25</xdr:row>
      <xdr:rowOff>152400</xdr:rowOff>
    </xdr:to>
    <xdr:sp>
      <xdr:nvSpPr>
        <xdr:cNvPr id="2" name="AutoShape 2"/>
        <xdr:cNvSpPr>
          <a:spLocks/>
        </xdr:cNvSpPr>
      </xdr:nvSpPr>
      <xdr:spPr>
        <a:xfrm>
          <a:off x="8448675" y="4572000"/>
          <a:ext cx="28575"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27</xdr:row>
      <xdr:rowOff>47625</xdr:rowOff>
    </xdr:from>
    <xdr:to>
      <xdr:col>15</xdr:col>
      <xdr:colOff>66675</xdr:colOff>
      <xdr:row>28</xdr:row>
      <xdr:rowOff>152400</xdr:rowOff>
    </xdr:to>
    <xdr:sp>
      <xdr:nvSpPr>
        <xdr:cNvPr id="3" name="AutoShape 3"/>
        <xdr:cNvSpPr>
          <a:spLocks/>
        </xdr:cNvSpPr>
      </xdr:nvSpPr>
      <xdr:spPr>
        <a:xfrm>
          <a:off x="8448675" y="5086350"/>
          <a:ext cx="3810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5</xdr:row>
      <xdr:rowOff>76200</xdr:rowOff>
    </xdr:from>
    <xdr:to>
      <xdr:col>2</xdr:col>
      <xdr:colOff>28575</xdr:colOff>
      <xdr:row>15</xdr:row>
      <xdr:rowOff>95250</xdr:rowOff>
    </xdr:to>
    <xdr:sp>
      <xdr:nvSpPr>
        <xdr:cNvPr id="1" name="AutoShape 1"/>
        <xdr:cNvSpPr>
          <a:spLocks/>
        </xdr:cNvSpPr>
      </xdr:nvSpPr>
      <xdr:spPr>
        <a:xfrm>
          <a:off x="809625" y="1190625"/>
          <a:ext cx="304800" cy="1924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10</xdr:row>
      <xdr:rowOff>104775</xdr:rowOff>
    </xdr:from>
    <xdr:ext cx="361950" cy="381000"/>
    <xdr:sp>
      <xdr:nvSpPr>
        <xdr:cNvPr id="2" name="TextBox 2"/>
        <xdr:cNvSpPr txBox="1">
          <a:spLocks noChangeArrowheads="1"/>
        </xdr:cNvSpPr>
      </xdr:nvSpPr>
      <xdr:spPr>
        <a:xfrm>
          <a:off x="361950" y="2171700"/>
          <a:ext cx="361950" cy="3810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魚類
</a:t>
          </a:r>
        </a:p>
      </xdr:txBody>
    </xdr:sp>
    <xdr:clientData/>
  </xdr:oneCellAnchor>
  <xdr:twoCellAnchor>
    <xdr:from>
      <xdr:col>1</xdr:col>
      <xdr:colOff>476250</xdr:colOff>
      <xdr:row>16</xdr:row>
      <xdr:rowOff>76200</xdr:rowOff>
    </xdr:from>
    <xdr:to>
      <xdr:col>1</xdr:col>
      <xdr:colOff>742950</xdr:colOff>
      <xdr:row>20</xdr:row>
      <xdr:rowOff>0</xdr:rowOff>
    </xdr:to>
    <xdr:sp>
      <xdr:nvSpPr>
        <xdr:cNvPr id="3" name="AutoShape 3"/>
        <xdr:cNvSpPr>
          <a:spLocks/>
        </xdr:cNvSpPr>
      </xdr:nvSpPr>
      <xdr:spPr>
        <a:xfrm>
          <a:off x="800100" y="3286125"/>
          <a:ext cx="2667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66675</xdr:colOff>
      <xdr:row>17</xdr:row>
      <xdr:rowOff>180975</xdr:rowOff>
    </xdr:from>
    <xdr:ext cx="361950" cy="209550"/>
    <xdr:sp>
      <xdr:nvSpPr>
        <xdr:cNvPr id="4" name="TextBox 4"/>
        <xdr:cNvSpPr txBox="1">
          <a:spLocks noChangeArrowheads="1"/>
        </xdr:cNvSpPr>
      </xdr:nvSpPr>
      <xdr:spPr>
        <a:xfrm>
          <a:off x="390525" y="3581400"/>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貝類</a:t>
          </a:r>
        </a:p>
      </xdr:txBody>
    </xdr:sp>
    <xdr:clientData/>
  </xdr:oneCellAnchor>
  <xdr:twoCellAnchor>
    <xdr:from>
      <xdr:col>1</xdr:col>
      <xdr:colOff>571500</xdr:colOff>
      <xdr:row>20</xdr:row>
      <xdr:rowOff>114300</xdr:rowOff>
    </xdr:from>
    <xdr:to>
      <xdr:col>1</xdr:col>
      <xdr:colOff>714375</xdr:colOff>
      <xdr:row>23</xdr:row>
      <xdr:rowOff>142875</xdr:rowOff>
    </xdr:to>
    <xdr:sp>
      <xdr:nvSpPr>
        <xdr:cNvPr id="5" name="AutoShape 5"/>
        <xdr:cNvSpPr>
          <a:spLocks/>
        </xdr:cNvSpPr>
      </xdr:nvSpPr>
      <xdr:spPr>
        <a:xfrm>
          <a:off x="895350" y="4086225"/>
          <a:ext cx="142875"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142875</xdr:colOff>
      <xdr:row>20</xdr:row>
      <xdr:rowOff>66675</xdr:rowOff>
    </xdr:from>
    <xdr:ext cx="400050" cy="704850"/>
    <xdr:sp>
      <xdr:nvSpPr>
        <xdr:cNvPr id="6" name="TextBox 6"/>
        <xdr:cNvSpPr txBox="1">
          <a:spLocks noChangeArrowheads="1"/>
        </xdr:cNvSpPr>
      </xdr:nvSpPr>
      <xdr:spPr>
        <a:xfrm>
          <a:off x="466725" y="4038600"/>
          <a:ext cx="400050" cy="704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その他の水産動物</a:t>
          </a:r>
        </a:p>
      </xdr:txBody>
    </xdr:sp>
    <xdr:clientData/>
  </xdr:oneCellAnchor>
  <xdr:twoCellAnchor>
    <xdr:from>
      <xdr:col>1</xdr:col>
      <xdr:colOff>552450</xdr:colOff>
      <xdr:row>24</xdr:row>
      <xdr:rowOff>85725</xdr:rowOff>
    </xdr:from>
    <xdr:to>
      <xdr:col>1</xdr:col>
      <xdr:colOff>714375</xdr:colOff>
      <xdr:row>27</xdr:row>
      <xdr:rowOff>76200</xdr:rowOff>
    </xdr:to>
    <xdr:sp>
      <xdr:nvSpPr>
        <xdr:cNvPr id="7" name="AutoShape 7"/>
        <xdr:cNvSpPr>
          <a:spLocks/>
        </xdr:cNvSpPr>
      </xdr:nvSpPr>
      <xdr:spPr>
        <a:xfrm>
          <a:off x="876300" y="4819650"/>
          <a:ext cx="161925"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161925</xdr:colOff>
      <xdr:row>25</xdr:row>
      <xdr:rowOff>114300</xdr:rowOff>
    </xdr:from>
    <xdr:ext cx="361950" cy="209550"/>
    <xdr:sp>
      <xdr:nvSpPr>
        <xdr:cNvPr id="8" name="TextBox 8"/>
        <xdr:cNvSpPr txBox="1">
          <a:spLocks noChangeArrowheads="1"/>
        </xdr:cNvSpPr>
      </xdr:nvSpPr>
      <xdr:spPr>
        <a:xfrm>
          <a:off x="485775" y="5038725"/>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藻類</a:t>
          </a:r>
        </a:p>
      </xdr:txBody>
    </xdr:sp>
    <xdr:clientData/>
  </xdr:oneCellAnchor>
  <xdr:twoCellAnchor>
    <xdr:from>
      <xdr:col>6</xdr:col>
      <xdr:colOff>704850</xdr:colOff>
      <xdr:row>9</xdr:row>
      <xdr:rowOff>95250</xdr:rowOff>
    </xdr:from>
    <xdr:to>
      <xdr:col>7</xdr:col>
      <xdr:colOff>66675</xdr:colOff>
      <xdr:row>10</xdr:row>
      <xdr:rowOff>152400</xdr:rowOff>
    </xdr:to>
    <xdr:sp>
      <xdr:nvSpPr>
        <xdr:cNvPr id="9" name="AutoShape 9"/>
        <xdr:cNvSpPr>
          <a:spLocks/>
        </xdr:cNvSpPr>
      </xdr:nvSpPr>
      <xdr:spPr>
        <a:xfrm>
          <a:off x="5314950" y="1971675"/>
          <a:ext cx="95250" cy="247650"/>
        </a:xfrm>
        <a:prstGeom prst="righ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228600</xdr:rowOff>
    </xdr:from>
    <xdr:to>
      <xdr:col>11</xdr:col>
      <xdr:colOff>847725</xdr:colOff>
      <xdr:row>4</xdr:row>
      <xdr:rowOff>628650</xdr:rowOff>
    </xdr:to>
    <xdr:sp>
      <xdr:nvSpPr>
        <xdr:cNvPr id="1" name="AutoShape 1"/>
        <xdr:cNvSpPr>
          <a:spLocks/>
        </xdr:cNvSpPr>
      </xdr:nvSpPr>
      <xdr:spPr>
        <a:xfrm>
          <a:off x="7515225" y="933450"/>
          <a:ext cx="83820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4</xdr:row>
      <xdr:rowOff>238125</xdr:rowOff>
    </xdr:from>
    <xdr:to>
      <xdr:col>13</xdr:col>
      <xdr:colOff>847725</xdr:colOff>
      <xdr:row>4</xdr:row>
      <xdr:rowOff>638175</xdr:rowOff>
    </xdr:to>
    <xdr:sp>
      <xdr:nvSpPr>
        <xdr:cNvPr id="2" name="AutoShape 2"/>
        <xdr:cNvSpPr>
          <a:spLocks/>
        </xdr:cNvSpPr>
      </xdr:nvSpPr>
      <xdr:spPr>
        <a:xfrm>
          <a:off x="8782050" y="942975"/>
          <a:ext cx="8953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26</xdr:row>
      <xdr:rowOff>9525</xdr:rowOff>
    </xdr:from>
    <xdr:to>
      <xdr:col>8</xdr:col>
      <xdr:colOff>962025</xdr:colOff>
      <xdr:row>27</xdr:row>
      <xdr:rowOff>142875</xdr:rowOff>
    </xdr:to>
    <xdr:sp>
      <xdr:nvSpPr>
        <xdr:cNvPr id="1" name="AutoShape 1"/>
        <xdr:cNvSpPr>
          <a:spLocks/>
        </xdr:cNvSpPr>
      </xdr:nvSpPr>
      <xdr:spPr>
        <a:xfrm>
          <a:off x="5829300" y="4219575"/>
          <a:ext cx="904875" cy="285750"/>
        </a:xfrm>
        <a:prstGeom prst="bracketPair">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3</xdr:row>
      <xdr:rowOff>85725</xdr:rowOff>
    </xdr:from>
    <xdr:to>
      <xdr:col>14</xdr:col>
      <xdr:colOff>800100</xdr:colOff>
      <xdr:row>3</xdr:row>
      <xdr:rowOff>523875</xdr:rowOff>
    </xdr:to>
    <xdr:sp>
      <xdr:nvSpPr>
        <xdr:cNvPr id="1" name="AutoShape 1"/>
        <xdr:cNvSpPr>
          <a:spLocks/>
        </xdr:cNvSpPr>
      </xdr:nvSpPr>
      <xdr:spPr>
        <a:xfrm>
          <a:off x="7086600" y="676275"/>
          <a:ext cx="7334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914525"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514600"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29000"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52850"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33750"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24</xdr:row>
      <xdr:rowOff>38100</xdr:rowOff>
    </xdr:from>
    <xdr:to>
      <xdr:col>2</xdr:col>
      <xdr:colOff>0</xdr:colOff>
      <xdr:row>43</xdr:row>
      <xdr:rowOff>142875</xdr:rowOff>
    </xdr:to>
    <xdr:sp>
      <xdr:nvSpPr>
        <xdr:cNvPr id="1" name="AutoShape 1"/>
        <xdr:cNvSpPr>
          <a:spLocks/>
        </xdr:cNvSpPr>
      </xdr:nvSpPr>
      <xdr:spPr>
        <a:xfrm>
          <a:off x="428625" y="4514850"/>
          <a:ext cx="104775" cy="3724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45</xdr:row>
      <xdr:rowOff>47625</xdr:rowOff>
    </xdr:from>
    <xdr:to>
      <xdr:col>2</xdr:col>
      <xdr:colOff>19050</xdr:colOff>
      <xdr:row>56</xdr:row>
      <xdr:rowOff>9525</xdr:rowOff>
    </xdr:to>
    <xdr:sp>
      <xdr:nvSpPr>
        <xdr:cNvPr id="2" name="AutoShape 2"/>
        <xdr:cNvSpPr>
          <a:spLocks/>
        </xdr:cNvSpPr>
      </xdr:nvSpPr>
      <xdr:spPr>
        <a:xfrm>
          <a:off x="428625" y="8524875"/>
          <a:ext cx="123825" cy="2057400"/>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19050</xdr:rowOff>
    </xdr:from>
    <xdr:to>
      <xdr:col>2</xdr:col>
      <xdr:colOff>19050</xdr:colOff>
      <xdr:row>67</xdr:row>
      <xdr:rowOff>161925</xdr:rowOff>
    </xdr:to>
    <xdr:sp>
      <xdr:nvSpPr>
        <xdr:cNvPr id="3" name="AutoShape 3"/>
        <xdr:cNvSpPr>
          <a:spLocks/>
        </xdr:cNvSpPr>
      </xdr:nvSpPr>
      <xdr:spPr>
        <a:xfrm>
          <a:off x="438150" y="10782300"/>
          <a:ext cx="114300" cy="2047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43</xdr:row>
      <xdr:rowOff>38100</xdr:rowOff>
    </xdr:from>
    <xdr:to>
      <xdr:col>23</xdr:col>
      <xdr:colOff>609600</xdr:colOff>
      <xdr:row>43</xdr:row>
      <xdr:rowOff>361950</xdr:rowOff>
    </xdr:to>
    <xdr:sp>
      <xdr:nvSpPr>
        <xdr:cNvPr id="1" name="AutoShape 1"/>
        <xdr:cNvSpPr>
          <a:spLocks/>
        </xdr:cNvSpPr>
      </xdr:nvSpPr>
      <xdr:spPr>
        <a:xfrm>
          <a:off x="11220450" y="8239125"/>
          <a:ext cx="5715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43</xdr:row>
      <xdr:rowOff>38100</xdr:rowOff>
    </xdr:from>
    <xdr:to>
      <xdr:col>26</xdr:col>
      <xdr:colOff>704850</xdr:colOff>
      <xdr:row>43</xdr:row>
      <xdr:rowOff>361950</xdr:rowOff>
    </xdr:to>
    <xdr:sp>
      <xdr:nvSpPr>
        <xdr:cNvPr id="2" name="AutoShape 2"/>
        <xdr:cNvSpPr>
          <a:spLocks/>
        </xdr:cNvSpPr>
      </xdr:nvSpPr>
      <xdr:spPr>
        <a:xfrm>
          <a:off x="14001750" y="8239125"/>
          <a:ext cx="5715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43</xdr:row>
      <xdr:rowOff>38100</xdr:rowOff>
    </xdr:from>
    <xdr:to>
      <xdr:col>29</xdr:col>
      <xdr:colOff>704850</xdr:colOff>
      <xdr:row>43</xdr:row>
      <xdr:rowOff>361950</xdr:rowOff>
    </xdr:to>
    <xdr:sp>
      <xdr:nvSpPr>
        <xdr:cNvPr id="3" name="AutoShape 3"/>
        <xdr:cNvSpPr>
          <a:spLocks/>
        </xdr:cNvSpPr>
      </xdr:nvSpPr>
      <xdr:spPr>
        <a:xfrm>
          <a:off x="16392525" y="8239125"/>
          <a:ext cx="5715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76200" cy="228600"/>
    <xdr:sp>
      <xdr:nvSpPr>
        <xdr:cNvPr id="1" name="TextBox 1"/>
        <xdr:cNvSpPr txBox="1">
          <a:spLocks noChangeArrowheads="1"/>
        </xdr:cNvSpPr>
      </xdr:nvSpPr>
      <xdr:spPr>
        <a:xfrm>
          <a:off x="2457450" y="415290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06"/>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1250</v>
      </c>
      <c r="B1" s="1"/>
      <c r="C1" s="1"/>
      <c r="D1" s="1"/>
      <c r="E1" s="1"/>
      <c r="F1" s="1"/>
    </row>
    <row r="2" spans="1:6" ht="12" customHeight="1">
      <c r="A2" s="1"/>
      <c r="B2" s="1"/>
      <c r="C2" s="1"/>
      <c r="D2" s="1"/>
      <c r="E2" s="1"/>
      <c r="F2" s="1"/>
    </row>
    <row r="3" spans="2:6" ht="12" customHeight="1">
      <c r="B3" s="1" t="s">
        <v>1589</v>
      </c>
      <c r="C3" s="1"/>
      <c r="E3" s="1"/>
      <c r="F3" s="1"/>
    </row>
    <row r="4" spans="2:6" ht="12" customHeight="1">
      <c r="B4" s="3" t="s">
        <v>1499</v>
      </c>
      <c r="C4" s="1" t="s">
        <v>1596</v>
      </c>
      <c r="E4" s="1"/>
      <c r="F4" s="1"/>
    </row>
    <row r="5" spans="2:3" ht="26.25" customHeight="1">
      <c r="B5" s="3" t="s">
        <v>1500</v>
      </c>
      <c r="C5" s="5" t="s">
        <v>1668</v>
      </c>
    </row>
    <row r="6" spans="2:6" ht="12" customHeight="1">
      <c r="B6" s="3" t="s">
        <v>1597</v>
      </c>
      <c r="C6" s="5" t="s">
        <v>1251</v>
      </c>
      <c r="E6" s="1"/>
      <c r="F6" s="1"/>
    </row>
    <row r="7" spans="2:6" ht="12" customHeight="1">
      <c r="B7" s="3"/>
      <c r="C7" s="5" t="s">
        <v>1669</v>
      </c>
      <c r="E7" s="1"/>
      <c r="F7" s="1"/>
    </row>
    <row r="8" spans="2:6" ht="12" customHeight="1">
      <c r="B8" s="3"/>
      <c r="C8" s="5" t="s">
        <v>1670</v>
      </c>
      <c r="E8" s="1"/>
      <c r="F8" s="1"/>
    </row>
    <row r="9" spans="2:6" ht="12" customHeight="1">
      <c r="B9" s="3"/>
      <c r="C9" s="5" t="s">
        <v>1671</v>
      </c>
      <c r="E9" s="1"/>
      <c r="F9" s="1"/>
    </row>
    <row r="10" spans="2:6" ht="12" customHeight="1">
      <c r="B10" s="3"/>
      <c r="C10" s="5" t="s">
        <v>1672</v>
      </c>
      <c r="E10" s="1"/>
      <c r="F10" s="1"/>
    </row>
    <row r="11" spans="2:6" ht="12" customHeight="1">
      <c r="B11" s="3"/>
      <c r="C11" s="5" t="s">
        <v>1673</v>
      </c>
      <c r="E11" s="1"/>
      <c r="F11" s="1"/>
    </row>
    <row r="12" spans="2:6" ht="12" customHeight="1">
      <c r="B12" s="3" t="s">
        <v>1501</v>
      </c>
      <c r="C12" s="4" t="s">
        <v>1252</v>
      </c>
      <c r="E12" s="1"/>
      <c r="F12" s="1"/>
    </row>
    <row r="13" spans="2:3" ht="12" customHeight="1">
      <c r="B13" s="3" t="s">
        <v>1502</v>
      </c>
      <c r="C13" s="5" t="s">
        <v>1674</v>
      </c>
    </row>
    <row r="14" spans="2:3" ht="12" customHeight="1">
      <c r="B14" s="3"/>
      <c r="C14" s="5" t="s">
        <v>1676</v>
      </c>
    </row>
    <row r="15" spans="2:3" ht="12" customHeight="1">
      <c r="B15" s="3"/>
      <c r="C15" s="5" t="s">
        <v>1675</v>
      </c>
    </row>
    <row r="16" spans="2:3" ht="11.25" customHeight="1">
      <c r="B16" s="3"/>
      <c r="C16" s="5" t="s">
        <v>1677</v>
      </c>
    </row>
    <row r="17" spans="2:3" ht="24.75" customHeight="1">
      <c r="B17" s="3" t="s">
        <v>1503</v>
      </c>
      <c r="C17" s="5" t="s">
        <v>1678</v>
      </c>
    </row>
    <row r="18" spans="2:3" ht="24" customHeight="1">
      <c r="B18" s="3" t="s">
        <v>1504</v>
      </c>
      <c r="C18" s="5" t="s">
        <v>1680</v>
      </c>
    </row>
    <row r="19" spans="2:6" ht="24.75" customHeight="1">
      <c r="B19" s="3" t="s">
        <v>1505</v>
      </c>
      <c r="C19" s="5" t="s">
        <v>209</v>
      </c>
      <c r="E19" s="1"/>
      <c r="F19" s="1"/>
    </row>
    <row r="20" spans="2:3" ht="12" customHeight="1">
      <c r="B20" s="1"/>
      <c r="C20" s="5"/>
    </row>
    <row r="21" spans="2:6" ht="12" customHeight="1">
      <c r="B21" s="1"/>
      <c r="C21" s="1" t="s">
        <v>1582</v>
      </c>
      <c r="F21" s="1"/>
    </row>
    <row r="22" spans="2:6" ht="12">
      <c r="B22" s="1"/>
      <c r="C22" s="1" t="s">
        <v>211</v>
      </c>
      <c r="E22" s="1"/>
      <c r="F22" s="1"/>
    </row>
    <row r="23" spans="1:6" ht="12">
      <c r="A23" s="1"/>
      <c r="B23" s="1"/>
      <c r="C23" s="1"/>
      <c r="D23" s="1"/>
      <c r="E23" s="1"/>
      <c r="F23" s="1"/>
    </row>
    <row r="24" spans="1:4" ht="12">
      <c r="A24" s="1"/>
      <c r="B24" s="1"/>
      <c r="C24" s="1"/>
      <c r="D24" s="1"/>
    </row>
    <row r="25" spans="2:4" ht="12">
      <c r="B25" s="1" t="s">
        <v>1590</v>
      </c>
      <c r="C25" s="1" t="s">
        <v>1014</v>
      </c>
      <c r="D25" s="1"/>
    </row>
    <row r="26" ht="12">
      <c r="C26" s="6"/>
    </row>
    <row r="27" ht="12">
      <c r="B27" s="2" t="s">
        <v>1601</v>
      </c>
    </row>
    <row r="28" spans="2:3" ht="12">
      <c r="B28" s="2">
        <v>1</v>
      </c>
      <c r="C28" s="6" t="s">
        <v>1267</v>
      </c>
    </row>
    <row r="29" spans="2:3" ht="12">
      <c r="B29" s="2">
        <v>2</v>
      </c>
      <c r="C29" s="2" t="s">
        <v>974</v>
      </c>
    </row>
    <row r="30" spans="2:3" ht="12">
      <c r="B30" s="2">
        <v>3</v>
      </c>
      <c r="C30" s="2" t="s">
        <v>1265</v>
      </c>
    </row>
    <row r="32" ht="12">
      <c r="B32" s="2" t="s">
        <v>1602</v>
      </c>
    </row>
    <row r="33" spans="2:3" ht="12">
      <c r="B33" s="2">
        <v>4</v>
      </c>
      <c r="C33" s="2" t="s">
        <v>980</v>
      </c>
    </row>
    <row r="35" ht="12">
      <c r="B35" s="2" t="s">
        <v>1603</v>
      </c>
    </row>
    <row r="36" spans="2:3" ht="12">
      <c r="B36" s="2">
        <v>5</v>
      </c>
      <c r="C36" s="2" t="s">
        <v>984</v>
      </c>
    </row>
    <row r="37" spans="2:3" ht="12">
      <c r="B37" s="2">
        <v>6</v>
      </c>
      <c r="C37" s="7" t="s">
        <v>981</v>
      </c>
    </row>
    <row r="38" spans="2:3" ht="12">
      <c r="B38" s="2">
        <v>7</v>
      </c>
      <c r="C38" s="2" t="s">
        <v>989</v>
      </c>
    </row>
    <row r="39" spans="2:3" ht="12">
      <c r="B39" s="2">
        <v>8</v>
      </c>
      <c r="C39" s="2" t="s">
        <v>1435</v>
      </c>
    </row>
    <row r="40" ht="12">
      <c r="C40" s="7"/>
    </row>
    <row r="41" ht="12">
      <c r="B41" s="2" t="s">
        <v>1604</v>
      </c>
    </row>
    <row r="42" spans="2:3" ht="12">
      <c r="B42" s="2">
        <v>9</v>
      </c>
      <c r="C42" s="6" t="s">
        <v>1445</v>
      </c>
    </row>
    <row r="43" ht="12">
      <c r="C43" s="6"/>
    </row>
    <row r="44" ht="12">
      <c r="B44" s="2" t="s">
        <v>1605</v>
      </c>
    </row>
    <row r="45" spans="2:3" ht="24" customHeight="1">
      <c r="B45" s="2">
        <v>10</v>
      </c>
      <c r="C45" s="9" t="s">
        <v>1407</v>
      </c>
    </row>
    <row r="46" spans="2:3" ht="12">
      <c r="B46" s="2">
        <v>11</v>
      </c>
      <c r="C46" s="2" t="s">
        <v>1010</v>
      </c>
    </row>
    <row r="47" ht="12">
      <c r="C47" s="6"/>
    </row>
    <row r="48" ht="12">
      <c r="B48" s="2" t="s">
        <v>1588</v>
      </c>
    </row>
    <row r="49" spans="2:3" ht="24" customHeight="1">
      <c r="B49" s="2">
        <v>12</v>
      </c>
      <c r="C49" s="9" t="s">
        <v>1415</v>
      </c>
    </row>
    <row r="50" spans="2:3" ht="24">
      <c r="B50" s="2">
        <v>13</v>
      </c>
      <c r="C50" s="8" t="s">
        <v>316</v>
      </c>
    </row>
    <row r="52" ht="12">
      <c r="B52" s="2" t="s">
        <v>1606</v>
      </c>
    </row>
    <row r="53" spans="2:3" ht="12">
      <c r="B53" s="2">
        <v>14</v>
      </c>
      <c r="C53" s="2" t="s">
        <v>1454</v>
      </c>
    </row>
    <row r="55" ht="12">
      <c r="B55" s="2" t="s">
        <v>1466</v>
      </c>
    </row>
    <row r="56" spans="2:3" ht="12">
      <c r="B56" s="2">
        <v>15</v>
      </c>
      <c r="C56" s="2" t="s">
        <v>1692</v>
      </c>
    </row>
    <row r="57" ht="12">
      <c r="C57" s="2" t="s">
        <v>1682</v>
      </c>
    </row>
    <row r="58" spans="2:3" ht="12">
      <c r="B58" s="2">
        <v>16</v>
      </c>
      <c r="C58" s="2" t="s">
        <v>1463</v>
      </c>
    </row>
    <row r="60" ht="12">
      <c r="B60" s="2" t="s">
        <v>1465</v>
      </c>
    </row>
    <row r="61" ht="12">
      <c r="C61" s="2" t="s">
        <v>1698</v>
      </c>
    </row>
    <row r="62" spans="2:3" ht="12">
      <c r="B62" s="2">
        <v>17</v>
      </c>
      <c r="C62" s="2" t="s">
        <v>1475</v>
      </c>
    </row>
    <row r="64" ht="12">
      <c r="B64" s="2" t="s">
        <v>1477</v>
      </c>
    </row>
    <row r="65" spans="2:3" ht="12">
      <c r="B65" s="2">
        <v>18</v>
      </c>
      <c r="C65" s="2" t="s">
        <v>1615</v>
      </c>
    </row>
    <row r="66" spans="2:3" ht="12">
      <c r="B66" s="2">
        <v>19</v>
      </c>
      <c r="C66" s="2" t="s">
        <v>1705</v>
      </c>
    </row>
    <row r="68" ht="12">
      <c r="B68" s="2" t="s">
        <v>1608</v>
      </c>
    </row>
    <row r="69" spans="2:3" ht="12">
      <c r="B69" s="2">
        <v>20</v>
      </c>
      <c r="C69" s="2" t="s">
        <v>1533</v>
      </c>
    </row>
    <row r="70" spans="2:3" ht="12">
      <c r="B70" s="2">
        <v>21</v>
      </c>
      <c r="C70" s="2" t="s">
        <v>1718</v>
      </c>
    </row>
    <row r="71" spans="2:3" ht="12">
      <c r="B71" s="2">
        <v>22</v>
      </c>
      <c r="C71" s="2" t="s">
        <v>1719</v>
      </c>
    </row>
    <row r="73" ht="12">
      <c r="B73" s="2" t="s">
        <v>1586</v>
      </c>
    </row>
    <row r="74" ht="12">
      <c r="C74" s="2" t="s">
        <v>172</v>
      </c>
    </row>
    <row r="75" spans="2:3" ht="12">
      <c r="B75" s="2">
        <v>23</v>
      </c>
      <c r="C75" s="2" t="s">
        <v>1535</v>
      </c>
    </row>
    <row r="76" spans="2:3" ht="12">
      <c r="B76" s="2">
        <v>24</v>
      </c>
      <c r="C76" s="2" t="s">
        <v>173</v>
      </c>
    </row>
    <row r="78" ht="12">
      <c r="B78" s="2" t="s">
        <v>1537</v>
      </c>
    </row>
    <row r="79" spans="2:3" ht="11.25" customHeight="1">
      <c r="B79" s="2">
        <v>25</v>
      </c>
      <c r="C79" s="2" t="s">
        <v>191</v>
      </c>
    </row>
    <row r="81" ht="12">
      <c r="B81" s="2" t="s">
        <v>1513</v>
      </c>
    </row>
    <row r="82" spans="2:3" ht="12">
      <c r="B82" s="2">
        <v>26</v>
      </c>
      <c r="C82" s="2" t="s">
        <v>202</v>
      </c>
    </row>
    <row r="83" spans="2:3" ht="12">
      <c r="B83" s="2">
        <v>27</v>
      </c>
      <c r="C83" s="2" t="s">
        <v>203</v>
      </c>
    </row>
    <row r="85" ht="12">
      <c r="B85" s="2" t="s">
        <v>1587</v>
      </c>
    </row>
    <row r="86" ht="12">
      <c r="C86" s="2" t="s">
        <v>1616</v>
      </c>
    </row>
    <row r="87" spans="2:3" ht="12">
      <c r="B87" s="2">
        <v>28</v>
      </c>
      <c r="C87" s="2" t="s">
        <v>1527</v>
      </c>
    </row>
    <row r="88" spans="2:3" ht="12">
      <c r="B88" s="2">
        <v>29</v>
      </c>
      <c r="C88" s="10" t="s">
        <v>1622</v>
      </c>
    </row>
    <row r="90" ht="12">
      <c r="B90" s="2" t="s">
        <v>1531</v>
      </c>
    </row>
    <row r="91" spans="2:3" ht="12">
      <c r="B91" s="2">
        <v>30</v>
      </c>
      <c r="C91" s="2" t="s">
        <v>1658</v>
      </c>
    </row>
    <row r="92" spans="2:3" ht="12">
      <c r="B92" s="2">
        <v>31</v>
      </c>
      <c r="C92" s="2" t="s">
        <v>1583</v>
      </c>
    </row>
    <row r="94" ht="12">
      <c r="B94" s="2" t="s">
        <v>1453</v>
      </c>
    </row>
    <row r="95" spans="2:3" ht="12">
      <c r="B95" s="2">
        <v>32</v>
      </c>
      <c r="C95" s="2" t="s">
        <v>1552</v>
      </c>
    </row>
    <row r="96" spans="2:3" ht="12">
      <c r="B96" s="2">
        <v>33</v>
      </c>
      <c r="C96" s="2" t="s">
        <v>1553</v>
      </c>
    </row>
    <row r="98" ht="12">
      <c r="B98" s="2" t="s">
        <v>1666</v>
      </c>
    </row>
    <row r="99" ht="12">
      <c r="C99" s="2" t="s">
        <v>1667</v>
      </c>
    </row>
    <row r="100" spans="2:3" ht="12">
      <c r="B100" s="2">
        <v>34</v>
      </c>
      <c r="C100" s="2" t="s">
        <v>1563</v>
      </c>
    </row>
    <row r="102" ht="12">
      <c r="B102" s="2" t="s">
        <v>1228</v>
      </c>
    </row>
    <row r="103" ht="12">
      <c r="C103" s="2" t="s">
        <v>1229</v>
      </c>
    </row>
    <row r="104" spans="2:3" ht="12">
      <c r="B104" s="2">
        <v>35</v>
      </c>
      <c r="C104" s="2" t="s">
        <v>1568</v>
      </c>
    </row>
    <row r="105" ht="12">
      <c r="C105" s="2" t="s">
        <v>1575</v>
      </c>
    </row>
    <row r="106" spans="2:3" ht="12">
      <c r="B106" s="2">
        <v>36</v>
      </c>
      <c r="C106" s="2" t="s">
        <v>1236</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Q68"/>
  <sheetViews>
    <sheetView workbookViewId="0" topLeftCell="A1">
      <selection activeCell="A1" sqref="A1"/>
    </sheetView>
  </sheetViews>
  <sheetFormatPr defaultColWidth="9.00390625" defaultRowHeight="13.5"/>
  <cols>
    <col min="1" max="1" width="12.125" style="20" customWidth="1"/>
    <col min="2" max="3" width="10.125" style="20" bestFit="1" customWidth="1"/>
    <col min="4" max="4" width="8.625" style="20" customWidth="1"/>
    <col min="5" max="5" width="10.125" style="20" bestFit="1" customWidth="1"/>
    <col min="6" max="6" width="12.125" style="20" bestFit="1" customWidth="1"/>
    <col min="7" max="11" width="10.125" style="20" bestFit="1" customWidth="1"/>
    <col min="12" max="12" width="9.125" style="20" customWidth="1"/>
    <col min="13" max="13" width="10.125" style="20" bestFit="1" customWidth="1"/>
    <col min="14" max="14" width="9.125" style="20" customWidth="1"/>
    <col min="15" max="15" width="10.125" style="20" bestFit="1" customWidth="1"/>
    <col min="16" max="16" width="10.00390625" style="20" customWidth="1"/>
    <col min="17" max="17" width="9.50390625" style="20" customWidth="1"/>
    <col min="18" max="16384" width="9.00390625" style="20" customWidth="1"/>
  </cols>
  <sheetData>
    <row r="1" ht="14.25">
      <c r="A1" s="381" t="s">
        <v>16</v>
      </c>
    </row>
    <row r="2" spans="1:17" ht="12.75" thickBot="1">
      <c r="A2" s="382"/>
      <c r="B2" s="382"/>
      <c r="C2" s="382"/>
      <c r="D2" s="382"/>
      <c r="E2" s="382"/>
      <c r="F2" s="382"/>
      <c r="G2" s="382"/>
      <c r="H2" s="382"/>
      <c r="I2" s="382"/>
      <c r="J2" s="383"/>
      <c r="K2" s="382"/>
      <c r="L2" s="382"/>
      <c r="M2" s="382"/>
      <c r="N2" s="382"/>
      <c r="O2" s="382"/>
      <c r="P2" s="382"/>
      <c r="Q2" s="384" t="s">
        <v>0</v>
      </c>
    </row>
    <row r="3" spans="1:17" ht="15" customHeight="1" thickTop="1">
      <c r="A3" s="1379" t="s">
        <v>1064</v>
      </c>
      <c r="B3" s="1385" t="s">
        <v>1</v>
      </c>
      <c r="C3" s="1386"/>
      <c r="D3" s="1386"/>
      <c r="E3" s="1387"/>
      <c r="F3" s="1374" t="s">
        <v>2</v>
      </c>
      <c r="G3" s="1375"/>
      <c r="H3" s="1375"/>
      <c r="I3" s="1376"/>
      <c r="J3" s="1374" t="s">
        <v>2</v>
      </c>
      <c r="K3" s="1375"/>
      <c r="L3" s="1375"/>
      <c r="M3" s="1375"/>
      <c r="N3" s="1375"/>
      <c r="O3" s="1375"/>
      <c r="P3" s="1376"/>
      <c r="Q3" s="1381" t="s">
        <v>3</v>
      </c>
    </row>
    <row r="4" spans="1:17" ht="15" customHeight="1">
      <c r="A4" s="1379"/>
      <c r="B4" s="1388"/>
      <c r="C4" s="1389"/>
      <c r="D4" s="1389"/>
      <c r="E4" s="1390"/>
      <c r="F4" s="1371" t="s">
        <v>1205</v>
      </c>
      <c r="G4" s="1368" t="s">
        <v>4</v>
      </c>
      <c r="H4" s="1369"/>
      <c r="I4" s="1370"/>
      <c r="J4" s="1368" t="s">
        <v>4</v>
      </c>
      <c r="K4" s="1369"/>
      <c r="L4" s="1369"/>
      <c r="M4" s="1369"/>
      <c r="N4" s="1369"/>
      <c r="O4" s="1370"/>
      <c r="P4" s="1371" t="s">
        <v>5</v>
      </c>
      <c r="Q4" s="1381"/>
    </row>
    <row r="5" spans="1:17" ht="15" customHeight="1">
      <c r="A5" s="1379"/>
      <c r="B5" s="1383" t="s">
        <v>1205</v>
      </c>
      <c r="C5" s="1368" t="s">
        <v>6</v>
      </c>
      <c r="D5" s="1377"/>
      <c r="E5" s="1378"/>
      <c r="F5" s="1372"/>
      <c r="G5" s="1368" t="s">
        <v>1205</v>
      </c>
      <c r="H5" s="1369"/>
      <c r="I5" s="1370"/>
      <c r="J5" s="1368" t="s">
        <v>7</v>
      </c>
      <c r="K5" s="1377"/>
      <c r="L5" s="1378"/>
      <c r="M5" s="1368" t="s">
        <v>8</v>
      </c>
      <c r="N5" s="1369"/>
      <c r="O5" s="1370"/>
      <c r="P5" s="1379"/>
      <c r="Q5" s="1381"/>
    </row>
    <row r="6" spans="1:17" ht="15" customHeight="1">
      <c r="A6" s="1380"/>
      <c r="B6" s="1384"/>
      <c r="C6" s="385" t="s">
        <v>9</v>
      </c>
      <c r="D6" s="385" t="s">
        <v>10</v>
      </c>
      <c r="E6" s="385" t="s">
        <v>11</v>
      </c>
      <c r="F6" s="1373"/>
      <c r="G6" s="152" t="s">
        <v>12</v>
      </c>
      <c r="H6" s="152" t="s">
        <v>13</v>
      </c>
      <c r="I6" s="152" t="s">
        <v>14</v>
      </c>
      <c r="J6" s="152" t="s">
        <v>12</v>
      </c>
      <c r="K6" s="152" t="s">
        <v>13</v>
      </c>
      <c r="L6" s="152" t="s">
        <v>14</v>
      </c>
      <c r="M6" s="152" t="s">
        <v>12</v>
      </c>
      <c r="N6" s="152" t="s">
        <v>13</v>
      </c>
      <c r="O6" s="152" t="s">
        <v>14</v>
      </c>
      <c r="P6" s="1380"/>
      <c r="Q6" s="1382"/>
    </row>
    <row r="7" spans="1:17" ht="8.25" customHeight="1">
      <c r="A7" s="387"/>
      <c r="B7" s="388"/>
      <c r="C7" s="31"/>
      <c r="D7" s="31"/>
      <c r="E7" s="31"/>
      <c r="F7" s="31"/>
      <c r="G7" s="31"/>
      <c r="H7" s="31"/>
      <c r="I7" s="31"/>
      <c r="J7" s="31"/>
      <c r="K7" s="31"/>
      <c r="L7" s="31"/>
      <c r="M7" s="31"/>
      <c r="N7" s="31"/>
      <c r="O7" s="31"/>
      <c r="P7" s="31"/>
      <c r="Q7" s="389"/>
    </row>
    <row r="8" spans="1:17" s="394" customFormat="1" ht="19.5" customHeight="1">
      <c r="A8" s="390" t="s">
        <v>1015</v>
      </c>
      <c r="B8" s="391">
        <f aca="true" t="shared" si="0" ref="B8:Q8">SUM(B18:B67)</f>
        <v>648626</v>
      </c>
      <c r="C8" s="392">
        <f t="shared" si="0"/>
        <v>351206</v>
      </c>
      <c r="D8" s="392">
        <f t="shared" si="0"/>
        <v>33091</v>
      </c>
      <c r="E8" s="392">
        <f t="shared" si="0"/>
        <v>264329</v>
      </c>
      <c r="F8" s="78">
        <f t="shared" si="0"/>
        <v>645761</v>
      </c>
      <c r="G8" s="78">
        <f t="shared" si="0"/>
        <v>628784</v>
      </c>
      <c r="H8" s="392">
        <f t="shared" si="0"/>
        <v>172321</v>
      </c>
      <c r="I8" s="392">
        <f t="shared" si="0"/>
        <v>456463</v>
      </c>
      <c r="J8" s="392">
        <f t="shared" si="0"/>
        <v>159050</v>
      </c>
      <c r="K8" s="392">
        <f t="shared" si="0"/>
        <v>158058</v>
      </c>
      <c r="L8" s="392">
        <f t="shared" si="0"/>
        <v>992</v>
      </c>
      <c r="M8" s="392">
        <f t="shared" si="0"/>
        <v>469734</v>
      </c>
      <c r="N8" s="392">
        <f t="shared" si="0"/>
        <v>14263</v>
      </c>
      <c r="O8" s="392">
        <f t="shared" si="0"/>
        <v>455471</v>
      </c>
      <c r="P8" s="392">
        <f t="shared" si="0"/>
        <v>16977</v>
      </c>
      <c r="Q8" s="393">
        <f t="shared" si="0"/>
        <v>2865</v>
      </c>
    </row>
    <row r="9" spans="1:17" s="394" customFormat="1" ht="7.5" customHeight="1">
      <c r="A9" s="390"/>
      <c r="B9" s="391"/>
      <c r="C9" s="392"/>
      <c r="D9" s="392"/>
      <c r="E9" s="392"/>
      <c r="F9" s="78"/>
      <c r="G9" s="78"/>
      <c r="H9" s="392"/>
      <c r="I9" s="392"/>
      <c r="J9" s="392"/>
      <c r="K9" s="392"/>
      <c r="L9" s="392"/>
      <c r="M9" s="392"/>
      <c r="N9" s="392"/>
      <c r="O9" s="392"/>
      <c r="P9" s="392"/>
      <c r="Q9" s="393"/>
    </row>
    <row r="10" spans="1:17" s="394" customFormat="1" ht="11.25">
      <c r="A10" s="390" t="s">
        <v>1094</v>
      </c>
      <c r="B10" s="391">
        <f aca="true" t="shared" si="1" ref="B10:Q10">SUM(B18:B32)</f>
        <v>190528</v>
      </c>
      <c r="C10" s="392">
        <f t="shared" si="1"/>
        <v>69436</v>
      </c>
      <c r="D10" s="392">
        <f t="shared" si="1"/>
        <v>11141</v>
      </c>
      <c r="E10" s="392">
        <f t="shared" si="1"/>
        <v>109951</v>
      </c>
      <c r="F10" s="392">
        <f t="shared" si="1"/>
        <v>189859</v>
      </c>
      <c r="G10" s="392">
        <f t="shared" si="1"/>
        <v>185250</v>
      </c>
      <c r="H10" s="392">
        <f t="shared" si="1"/>
        <v>55345</v>
      </c>
      <c r="I10" s="392">
        <f t="shared" si="1"/>
        <v>129905</v>
      </c>
      <c r="J10" s="392">
        <f t="shared" si="1"/>
        <v>47275</v>
      </c>
      <c r="K10" s="392">
        <f t="shared" si="1"/>
        <v>47015</v>
      </c>
      <c r="L10" s="392">
        <f t="shared" si="1"/>
        <v>260</v>
      </c>
      <c r="M10" s="392">
        <f t="shared" si="1"/>
        <v>137975</v>
      </c>
      <c r="N10" s="392">
        <f t="shared" si="1"/>
        <v>8330</v>
      </c>
      <c r="O10" s="392">
        <f t="shared" si="1"/>
        <v>129645</v>
      </c>
      <c r="P10" s="392">
        <f t="shared" si="1"/>
        <v>4609</v>
      </c>
      <c r="Q10" s="393">
        <f t="shared" si="1"/>
        <v>669</v>
      </c>
    </row>
    <row r="11" spans="1:17" s="394" customFormat="1" ht="11.25">
      <c r="A11" s="390" t="s">
        <v>1111</v>
      </c>
      <c r="B11" s="391">
        <f aca="true" t="shared" si="2" ref="B11:Q11">SUM(B34:B67)</f>
        <v>458098</v>
      </c>
      <c r="C11" s="392">
        <f t="shared" si="2"/>
        <v>281770</v>
      </c>
      <c r="D11" s="392">
        <f t="shared" si="2"/>
        <v>21950</v>
      </c>
      <c r="E11" s="392">
        <f t="shared" si="2"/>
        <v>154378</v>
      </c>
      <c r="F11" s="392">
        <f t="shared" si="2"/>
        <v>455902</v>
      </c>
      <c r="G11" s="392">
        <f t="shared" si="2"/>
        <v>443534</v>
      </c>
      <c r="H11" s="392">
        <f t="shared" si="2"/>
        <v>116976</v>
      </c>
      <c r="I11" s="392">
        <f t="shared" si="2"/>
        <v>326558</v>
      </c>
      <c r="J11" s="392">
        <f t="shared" si="2"/>
        <v>111775</v>
      </c>
      <c r="K11" s="392">
        <f t="shared" si="2"/>
        <v>111043</v>
      </c>
      <c r="L11" s="392">
        <f t="shared" si="2"/>
        <v>732</v>
      </c>
      <c r="M11" s="392">
        <f t="shared" si="2"/>
        <v>331759</v>
      </c>
      <c r="N11" s="392">
        <f t="shared" si="2"/>
        <v>5933</v>
      </c>
      <c r="O11" s="392">
        <f t="shared" si="2"/>
        <v>325826</v>
      </c>
      <c r="P11" s="392">
        <f t="shared" si="2"/>
        <v>12368</v>
      </c>
      <c r="Q11" s="393">
        <f t="shared" si="2"/>
        <v>2196</v>
      </c>
    </row>
    <row r="12" spans="1:17" s="394" customFormat="1" ht="6.75" customHeight="1">
      <c r="A12" s="390"/>
      <c r="B12" s="391"/>
      <c r="C12" s="392"/>
      <c r="D12" s="392"/>
      <c r="E12" s="392"/>
      <c r="F12" s="78"/>
      <c r="G12" s="78"/>
      <c r="H12" s="392"/>
      <c r="I12" s="392"/>
      <c r="J12" s="392"/>
      <c r="K12" s="392"/>
      <c r="L12" s="392"/>
      <c r="M12" s="392"/>
      <c r="N12" s="392"/>
      <c r="O12" s="392"/>
      <c r="P12" s="392"/>
      <c r="Q12" s="393"/>
    </row>
    <row r="13" spans="1:17" s="394" customFormat="1" ht="13.5" customHeight="1">
      <c r="A13" s="390" t="s">
        <v>1020</v>
      </c>
      <c r="B13" s="391">
        <f aca="true" t="shared" si="3" ref="B13:Q13">B18+B24+B25+B26+B29+B30+B31+B34+B35+B36+B37+B38+B39+B40</f>
        <v>171395</v>
      </c>
      <c r="C13" s="392">
        <f t="shared" si="3"/>
        <v>78664</v>
      </c>
      <c r="D13" s="392">
        <f t="shared" si="3"/>
        <v>7708</v>
      </c>
      <c r="E13" s="392">
        <f t="shared" si="3"/>
        <v>85023</v>
      </c>
      <c r="F13" s="78">
        <f t="shared" si="3"/>
        <v>170835</v>
      </c>
      <c r="G13" s="78">
        <f t="shared" si="3"/>
        <v>167160</v>
      </c>
      <c r="H13" s="392">
        <f t="shared" si="3"/>
        <v>43626</v>
      </c>
      <c r="I13" s="392">
        <f t="shared" si="3"/>
        <v>123534</v>
      </c>
      <c r="J13" s="392">
        <f t="shared" si="3"/>
        <v>39637</v>
      </c>
      <c r="K13" s="392">
        <f t="shared" si="3"/>
        <v>39280</v>
      </c>
      <c r="L13" s="392">
        <f t="shared" si="3"/>
        <v>357</v>
      </c>
      <c r="M13" s="392">
        <f t="shared" si="3"/>
        <v>127523</v>
      </c>
      <c r="N13" s="392">
        <f t="shared" si="3"/>
        <v>4346</v>
      </c>
      <c r="O13" s="392">
        <f t="shared" si="3"/>
        <v>123177</v>
      </c>
      <c r="P13" s="392">
        <f t="shared" si="3"/>
        <v>3675</v>
      </c>
      <c r="Q13" s="393">
        <f t="shared" si="3"/>
        <v>560</v>
      </c>
    </row>
    <row r="14" spans="1:17" s="394" customFormat="1" ht="13.5" customHeight="1">
      <c r="A14" s="390" t="s">
        <v>1022</v>
      </c>
      <c r="B14" s="391">
        <f aca="true" t="shared" si="4" ref="B14:Q14">B23+B42+B43+B44+B45+B46+B47+B48</f>
        <v>139788</v>
      </c>
      <c r="C14" s="392">
        <f t="shared" si="4"/>
        <v>106145</v>
      </c>
      <c r="D14" s="392">
        <f t="shared" si="4"/>
        <v>2002</v>
      </c>
      <c r="E14" s="392">
        <f t="shared" si="4"/>
        <v>31641</v>
      </c>
      <c r="F14" s="78">
        <f t="shared" si="4"/>
        <v>138678</v>
      </c>
      <c r="G14" s="78">
        <f t="shared" si="4"/>
        <v>135594</v>
      </c>
      <c r="H14" s="392">
        <f t="shared" si="4"/>
        <v>43333</v>
      </c>
      <c r="I14" s="392">
        <f t="shared" si="4"/>
        <v>92261</v>
      </c>
      <c r="J14" s="392">
        <f t="shared" si="4"/>
        <v>42016</v>
      </c>
      <c r="K14" s="392">
        <f t="shared" si="4"/>
        <v>41805</v>
      </c>
      <c r="L14" s="392">
        <f t="shared" si="4"/>
        <v>211</v>
      </c>
      <c r="M14" s="392">
        <f t="shared" si="4"/>
        <v>93578</v>
      </c>
      <c r="N14" s="392">
        <f t="shared" si="4"/>
        <v>1528</v>
      </c>
      <c r="O14" s="392">
        <f t="shared" si="4"/>
        <v>92050</v>
      </c>
      <c r="P14" s="392">
        <f t="shared" si="4"/>
        <v>3084</v>
      </c>
      <c r="Q14" s="393">
        <f t="shared" si="4"/>
        <v>1110</v>
      </c>
    </row>
    <row r="15" spans="1:17" s="394" customFormat="1" ht="13.5" customHeight="1">
      <c r="A15" s="390" t="s">
        <v>1024</v>
      </c>
      <c r="B15" s="391">
        <f aca="true" t="shared" si="5" ref="B15:Q15">B19+B28+B32+B50+B51+B52+B53+B54</f>
        <v>189334</v>
      </c>
      <c r="C15" s="392">
        <f t="shared" si="5"/>
        <v>81188</v>
      </c>
      <c r="D15" s="392">
        <f t="shared" si="5"/>
        <v>18695</v>
      </c>
      <c r="E15" s="392">
        <f t="shared" si="5"/>
        <v>89451</v>
      </c>
      <c r="F15" s="78">
        <f t="shared" si="5"/>
        <v>188376</v>
      </c>
      <c r="G15" s="78">
        <f t="shared" si="5"/>
        <v>183512</v>
      </c>
      <c r="H15" s="392">
        <f t="shared" si="5"/>
        <v>40500</v>
      </c>
      <c r="I15" s="392">
        <f t="shared" si="5"/>
        <v>143012</v>
      </c>
      <c r="J15" s="392">
        <f t="shared" si="5"/>
        <v>32884</v>
      </c>
      <c r="K15" s="392">
        <f t="shared" si="5"/>
        <v>32799</v>
      </c>
      <c r="L15" s="392">
        <f t="shared" si="5"/>
        <v>85</v>
      </c>
      <c r="M15" s="392">
        <f t="shared" si="5"/>
        <v>150628</v>
      </c>
      <c r="N15" s="392">
        <f t="shared" si="5"/>
        <v>7701</v>
      </c>
      <c r="O15" s="392">
        <f t="shared" si="5"/>
        <v>142927</v>
      </c>
      <c r="P15" s="392">
        <f t="shared" si="5"/>
        <v>4864</v>
      </c>
      <c r="Q15" s="393">
        <f t="shared" si="5"/>
        <v>958</v>
      </c>
    </row>
    <row r="16" spans="1:17" s="394" customFormat="1" ht="13.5" customHeight="1">
      <c r="A16" s="390" t="s">
        <v>1026</v>
      </c>
      <c r="B16" s="391">
        <f aca="true" t="shared" si="6" ref="B16:Q16">B20+B21+B56+B57+B58+B59+B60+B61+B62+B63+B64+B65+B66+B67</f>
        <v>148109</v>
      </c>
      <c r="C16" s="392">
        <f t="shared" si="6"/>
        <v>85209</v>
      </c>
      <c r="D16" s="392">
        <f t="shared" si="6"/>
        <v>4686</v>
      </c>
      <c r="E16" s="392">
        <f t="shared" si="6"/>
        <v>58214</v>
      </c>
      <c r="F16" s="78">
        <f t="shared" si="6"/>
        <v>147872</v>
      </c>
      <c r="G16" s="78">
        <f t="shared" si="6"/>
        <v>142518</v>
      </c>
      <c r="H16" s="392">
        <f t="shared" si="6"/>
        <v>44862</v>
      </c>
      <c r="I16" s="392">
        <f t="shared" si="6"/>
        <v>97656</v>
      </c>
      <c r="J16" s="392">
        <f t="shared" si="6"/>
        <v>44513</v>
      </c>
      <c r="K16" s="392">
        <f t="shared" si="6"/>
        <v>44174</v>
      </c>
      <c r="L16" s="392">
        <f t="shared" si="6"/>
        <v>339</v>
      </c>
      <c r="M16" s="392">
        <f t="shared" si="6"/>
        <v>98005</v>
      </c>
      <c r="N16" s="392">
        <f t="shared" si="6"/>
        <v>688</v>
      </c>
      <c r="O16" s="392">
        <f t="shared" si="6"/>
        <v>97317</v>
      </c>
      <c r="P16" s="392">
        <f t="shared" si="6"/>
        <v>5354</v>
      </c>
      <c r="Q16" s="393">
        <f t="shared" si="6"/>
        <v>237</v>
      </c>
    </row>
    <row r="17" spans="1:17" ht="6" customHeight="1">
      <c r="A17" s="166"/>
      <c r="B17" s="374"/>
      <c r="C17" s="375"/>
      <c r="D17" s="375"/>
      <c r="E17" s="375"/>
      <c r="F17" s="375"/>
      <c r="G17" s="375"/>
      <c r="H17" s="375"/>
      <c r="I17" s="375"/>
      <c r="J17" s="375"/>
      <c r="K17" s="375"/>
      <c r="L17" s="375"/>
      <c r="M17" s="375"/>
      <c r="N17" s="375"/>
      <c r="O17" s="375"/>
      <c r="P17" s="375"/>
      <c r="Q17" s="36"/>
    </row>
    <row r="18" spans="1:17" ht="13.5" customHeight="1">
      <c r="A18" s="166" t="s">
        <v>1029</v>
      </c>
      <c r="B18" s="374">
        <f>SUM(C18:E18)</f>
        <v>21545</v>
      </c>
      <c r="C18" s="375">
        <v>8396</v>
      </c>
      <c r="D18" s="375">
        <v>767</v>
      </c>
      <c r="E18" s="375">
        <v>12382</v>
      </c>
      <c r="F18" s="375">
        <f>SUM(G18,P18)</f>
        <v>21482</v>
      </c>
      <c r="G18" s="375">
        <f>H18+I18</f>
        <v>21097</v>
      </c>
      <c r="H18" s="375">
        <f aca="true" t="shared" si="7" ref="H18:I21">SUM(K18,N18)</f>
        <v>5629</v>
      </c>
      <c r="I18" s="375">
        <f t="shared" si="7"/>
        <v>15468</v>
      </c>
      <c r="J18" s="375">
        <f>K18+L18</f>
        <v>4633</v>
      </c>
      <c r="K18" s="375">
        <v>4614</v>
      </c>
      <c r="L18" s="375">
        <v>19</v>
      </c>
      <c r="M18" s="375">
        <f>N18+O18</f>
        <v>16464</v>
      </c>
      <c r="N18" s="375">
        <v>1015</v>
      </c>
      <c r="O18" s="375">
        <v>15449</v>
      </c>
      <c r="P18" s="375">
        <v>385</v>
      </c>
      <c r="Q18" s="320">
        <v>63</v>
      </c>
    </row>
    <row r="19" spans="1:17" ht="13.5" customHeight="1">
      <c r="A19" s="166" t="s">
        <v>1030</v>
      </c>
      <c r="B19" s="374">
        <f>SUM(C19:E19)</f>
        <v>42733</v>
      </c>
      <c r="C19" s="375">
        <v>10371</v>
      </c>
      <c r="D19" s="375">
        <v>2156</v>
      </c>
      <c r="E19" s="375">
        <v>30206</v>
      </c>
      <c r="F19" s="375">
        <f>SUM(G19,P19)</f>
        <v>42633</v>
      </c>
      <c r="G19" s="375">
        <f>H19+I19</f>
        <v>41722</v>
      </c>
      <c r="H19" s="375">
        <f t="shared" si="7"/>
        <v>11030</v>
      </c>
      <c r="I19" s="375">
        <f t="shared" si="7"/>
        <v>30692</v>
      </c>
      <c r="J19" s="375">
        <f>K19+L19</f>
        <v>7534</v>
      </c>
      <c r="K19" s="375">
        <v>7508</v>
      </c>
      <c r="L19" s="375">
        <v>26</v>
      </c>
      <c r="M19" s="375">
        <f>N19+O19</f>
        <v>34188</v>
      </c>
      <c r="N19" s="375">
        <v>3522</v>
      </c>
      <c r="O19" s="375">
        <v>30666</v>
      </c>
      <c r="P19" s="375">
        <v>911</v>
      </c>
      <c r="Q19" s="320">
        <v>100</v>
      </c>
    </row>
    <row r="20" spans="1:17" ht="13.5" customHeight="1">
      <c r="A20" s="166" t="s">
        <v>1032</v>
      </c>
      <c r="B20" s="374">
        <f>SUM(C20:E20)</f>
        <v>10048</v>
      </c>
      <c r="C20" s="375">
        <v>781</v>
      </c>
      <c r="D20" s="375">
        <v>643</v>
      </c>
      <c r="E20" s="375">
        <v>8624</v>
      </c>
      <c r="F20" s="375">
        <f>SUM(G20,P20)</f>
        <v>10048</v>
      </c>
      <c r="G20" s="375">
        <f>H20+I20</f>
        <v>9243</v>
      </c>
      <c r="H20" s="375">
        <f t="shared" si="7"/>
        <v>5475</v>
      </c>
      <c r="I20" s="375">
        <f t="shared" si="7"/>
        <v>3768</v>
      </c>
      <c r="J20" s="375">
        <f>K20+L20</f>
        <v>5475</v>
      </c>
      <c r="K20" s="375">
        <v>5460</v>
      </c>
      <c r="L20" s="375">
        <v>15</v>
      </c>
      <c r="M20" s="375">
        <f>N20+O20</f>
        <v>3768</v>
      </c>
      <c r="N20" s="375">
        <v>15</v>
      </c>
      <c r="O20" s="375">
        <v>3753</v>
      </c>
      <c r="P20" s="375">
        <v>805</v>
      </c>
      <c r="Q20" s="320">
        <v>0</v>
      </c>
    </row>
    <row r="21" spans="1:17" ht="13.5" customHeight="1">
      <c r="A21" s="166" t="s">
        <v>1034</v>
      </c>
      <c r="B21" s="374">
        <f>SUM(C21:E21)</f>
        <v>2416</v>
      </c>
      <c r="C21" s="375">
        <v>536</v>
      </c>
      <c r="D21" s="375">
        <v>22</v>
      </c>
      <c r="E21" s="375">
        <v>1858</v>
      </c>
      <c r="F21" s="375">
        <f>SUM(G21,P21)</f>
        <v>2412</v>
      </c>
      <c r="G21" s="375">
        <f>H21+I21</f>
        <v>2117</v>
      </c>
      <c r="H21" s="375">
        <f t="shared" si="7"/>
        <v>1876</v>
      </c>
      <c r="I21" s="375">
        <f t="shared" si="7"/>
        <v>241</v>
      </c>
      <c r="J21" s="375">
        <f>K21+L21</f>
        <v>1636</v>
      </c>
      <c r="K21" s="375">
        <v>1632</v>
      </c>
      <c r="L21" s="375">
        <v>4</v>
      </c>
      <c r="M21" s="375">
        <f>N21+O21</f>
        <v>481</v>
      </c>
      <c r="N21" s="375">
        <v>244</v>
      </c>
      <c r="O21" s="375">
        <v>237</v>
      </c>
      <c r="P21" s="375">
        <v>295</v>
      </c>
      <c r="Q21" s="320">
        <v>4</v>
      </c>
    </row>
    <row r="22" spans="1:17" ht="6" customHeight="1">
      <c r="A22" s="166"/>
      <c r="B22" s="374"/>
      <c r="C22" s="375"/>
      <c r="D22" s="375"/>
      <c r="E22" s="375"/>
      <c r="F22" s="375"/>
      <c r="G22" s="375"/>
      <c r="H22" s="375"/>
      <c r="I22" s="375"/>
      <c r="J22" s="375"/>
      <c r="K22" s="375"/>
      <c r="L22" s="375"/>
      <c r="M22" s="375"/>
      <c r="N22" s="375"/>
      <c r="O22" s="375"/>
      <c r="P22" s="375"/>
      <c r="Q22" s="320"/>
    </row>
    <row r="23" spans="1:17" ht="13.5" customHeight="1">
      <c r="A23" s="166" t="s">
        <v>1036</v>
      </c>
      <c r="B23" s="374">
        <f>SUM(C23:E23)</f>
        <v>12669</v>
      </c>
      <c r="C23" s="375">
        <v>8065</v>
      </c>
      <c r="D23" s="375">
        <v>48</v>
      </c>
      <c r="E23" s="375">
        <v>4556</v>
      </c>
      <c r="F23" s="375">
        <f>SUM(G23,P23)</f>
        <v>12543</v>
      </c>
      <c r="G23" s="375">
        <f>H23+I23</f>
        <v>12254</v>
      </c>
      <c r="H23" s="375">
        <f aca="true" t="shared" si="8" ref="H23:I26">SUM(K23,N23)</f>
        <v>3561</v>
      </c>
      <c r="I23" s="375">
        <f t="shared" si="8"/>
        <v>8693</v>
      </c>
      <c r="J23" s="375">
        <f>K23+L23</f>
        <v>3470</v>
      </c>
      <c r="K23" s="375">
        <v>3467</v>
      </c>
      <c r="L23" s="375">
        <v>3</v>
      </c>
      <c r="M23" s="375">
        <f>N23+O23</f>
        <v>8784</v>
      </c>
      <c r="N23" s="375">
        <v>94</v>
      </c>
      <c r="O23" s="375">
        <v>8690</v>
      </c>
      <c r="P23" s="375">
        <v>289</v>
      </c>
      <c r="Q23" s="320">
        <v>126</v>
      </c>
    </row>
    <row r="24" spans="1:17" ht="13.5" customHeight="1">
      <c r="A24" s="166" t="s">
        <v>1038</v>
      </c>
      <c r="B24" s="374">
        <f>SUM(C24:E24)</f>
        <v>7019</v>
      </c>
      <c r="C24" s="375">
        <v>2374</v>
      </c>
      <c r="D24" s="375">
        <v>1667</v>
      </c>
      <c r="E24" s="375">
        <v>2978</v>
      </c>
      <c r="F24" s="375">
        <f>SUM(G24,P24)</f>
        <v>7008</v>
      </c>
      <c r="G24" s="375">
        <f>H24+I24</f>
        <v>6772</v>
      </c>
      <c r="H24" s="375">
        <f t="shared" si="8"/>
        <v>1897</v>
      </c>
      <c r="I24" s="375">
        <f t="shared" si="8"/>
        <v>4875</v>
      </c>
      <c r="J24" s="375">
        <f>K24+L24</f>
        <v>1586</v>
      </c>
      <c r="K24" s="375">
        <v>1539</v>
      </c>
      <c r="L24" s="375">
        <v>47</v>
      </c>
      <c r="M24" s="375">
        <f>N24+O24</f>
        <v>5186</v>
      </c>
      <c r="N24" s="375">
        <v>358</v>
      </c>
      <c r="O24" s="375">
        <v>4828</v>
      </c>
      <c r="P24" s="375">
        <v>236</v>
      </c>
      <c r="Q24" s="320">
        <v>11</v>
      </c>
    </row>
    <row r="25" spans="1:17" ht="13.5" customHeight="1">
      <c r="A25" s="166" t="s">
        <v>1040</v>
      </c>
      <c r="B25" s="374">
        <f>SUM(C25:E25)</f>
        <v>16524</v>
      </c>
      <c r="C25" s="375">
        <v>5345</v>
      </c>
      <c r="D25" s="375">
        <v>593</v>
      </c>
      <c r="E25" s="375">
        <v>10586</v>
      </c>
      <c r="F25" s="375">
        <f>SUM(G25,P25)</f>
        <v>16517</v>
      </c>
      <c r="G25" s="375">
        <f>H25+I25</f>
        <v>16302</v>
      </c>
      <c r="H25" s="375">
        <f t="shared" si="8"/>
        <v>5824</v>
      </c>
      <c r="I25" s="375">
        <f t="shared" si="8"/>
        <v>10478</v>
      </c>
      <c r="J25" s="375">
        <f>K25+L25</f>
        <v>5014</v>
      </c>
      <c r="K25" s="375">
        <v>4998</v>
      </c>
      <c r="L25" s="375">
        <v>16</v>
      </c>
      <c r="M25" s="375">
        <f>N25+O25</f>
        <v>11288</v>
      </c>
      <c r="N25" s="375">
        <v>826</v>
      </c>
      <c r="O25" s="375">
        <v>10462</v>
      </c>
      <c r="P25" s="375">
        <v>215</v>
      </c>
      <c r="Q25" s="320">
        <v>7</v>
      </c>
    </row>
    <row r="26" spans="1:17" ht="13.5" customHeight="1">
      <c r="A26" s="166" t="s">
        <v>1041</v>
      </c>
      <c r="B26" s="374">
        <f>SUM(C26:E26)</f>
        <v>11085</v>
      </c>
      <c r="C26" s="375">
        <v>4810</v>
      </c>
      <c r="D26" s="375">
        <v>373</v>
      </c>
      <c r="E26" s="375">
        <v>5902</v>
      </c>
      <c r="F26" s="375">
        <f>SUM(G26,P26)</f>
        <v>10965</v>
      </c>
      <c r="G26" s="375">
        <f>H26+I26</f>
        <v>10726</v>
      </c>
      <c r="H26" s="375">
        <f t="shared" si="8"/>
        <v>3077</v>
      </c>
      <c r="I26" s="375">
        <f t="shared" si="8"/>
        <v>7649</v>
      </c>
      <c r="J26" s="375">
        <f>K26+L26</f>
        <v>2843</v>
      </c>
      <c r="K26" s="375">
        <v>2810</v>
      </c>
      <c r="L26" s="375">
        <v>33</v>
      </c>
      <c r="M26" s="375">
        <f>N26+O26</f>
        <v>7883</v>
      </c>
      <c r="N26" s="375">
        <v>267</v>
      </c>
      <c r="O26" s="375">
        <v>7616</v>
      </c>
      <c r="P26" s="375">
        <v>239</v>
      </c>
      <c r="Q26" s="320">
        <v>120</v>
      </c>
    </row>
    <row r="27" spans="1:17" ht="6" customHeight="1">
      <c r="A27" s="166"/>
      <c r="B27" s="374"/>
      <c r="C27" s="375"/>
      <c r="D27" s="375"/>
      <c r="E27" s="375"/>
      <c r="F27" s="375"/>
      <c r="G27" s="375"/>
      <c r="H27" s="375"/>
      <c r="I27" s="375"/>
      <c r="J27" s="375"/>
      <c r="K27" s="375"/>
      <c r="L27" s="375"/>
      <c r="M27" s="375"/>
      <c r="N27" s="375"/>
      <c r="O27" s="375"/>
      <c r="P27" s="375"/>
      <c r="Q27" s="320"/>
    </row>
    <row r="28" spans="1:17" ht="13.5" customHeight="1">
      <c r="A28" s="166" t="s">
        <v>1044</v>
      </c>
      <c r="B28" s="374">
        <f>SUM(C28:E28)</f>
        <v>13931</v>
      </c>
      <c r="C28" s="375">
        <v>8401</v>
      </c>
      <c r="D28" s="375">
        <v>39</v>
      </c>
      <c r="E28" s="375">
        <v>5491</v>
      </c>
      <c r="F28" s="375">
        <f>SUM(G28,P28)</f>
        <v>13798</v>
      </c>
      <c r="G28" s="375">
        <f>H28+I28</f>
        <v>13611</v>
      </c>
      <c r="H28" s="375">
        <f aca="true" t="shared" si="9" ref="H28:I32">SUM(K28,N28)</f>
        <v>1997</v>
      </c>
      <c r="I28" s="375">
        <f t="shared" si="9"/>
        <v>11614</v>
      </c>
      <c r="J28" s="375">
        <f>K28+L28</f>
        <v>1500</v>
      </c>
      <c r="K28" s="375">
        <v>1500</v>
      </c>
      <c r="L28" s="375">
        <v>0</v>
      </c>
      <c r="M28" s="375">
        <f>N28+O28</f>
        <v>12111</v>
      </c>
      <c r="N28" s="375">
        <v>497</v>
      </c>
      <c r="O28" s="375">
        <v>11614</v>
      </c>
      <c r="P28" s="375">
        <v>187</v>
      </c>
      <c r="Q28" s="320">
        <v>133</v>
      </c>
    </row>
    <row r="29" spans="1:17" ht="13.5" customHeight="1">
      <c r="A29" s="166" t="s">
        <v>1046</v>
      </c>
      <c r="B29" s="374">
        <f>SUM(C29:E29)</f>
        <v>3745</v>
      </c>
      <c r="C29" s="375">
        <v>359</v>
      </c>
      <c r="D29" s="375">
        <v>688</v>
      </c>
      <c r="E29" s="375">
        <v>2698</v>
      </c>
      <c r="F29" s="375">
        <f>SUM(G29,P29)</f>
        <v>3745</v>
      </c>
      <c r="G29" s="375">
        <f>H29+I29</f>
        <v>3639</v>
      </c>
      <c r="H29" s="375">
        <f t="shared" si="9"/>
        <v>1313</v>
      </c>
      <c r="I29" s="375">
        <f t="shared" si="9"/>
        <v>2326</v>
      </c>
      <c r="J29" s="375">
        <f>K29+L29</f>
        <v>1206</v>
      </c>
      <c r="K29" s="375">
        <v>1170</v>
      </c>
      <c r="L29" s="375">
        <v>36</v>
      </c>
      <c r="M29" s="375">
        <f>N29+O29</f>
        <v>2433</v>
      </c>
      <c r="N29" s="375">
        <v>143</v>
      </c>
      <c r="O29" s="375">
        <v>2290</v>
      </c>
      <c r="P29" s="375">
        <v>106</v>
      </c>
      <c r="Q29" s="320">
        <v>0</v>
      </c>
    </row>
    <row r="30" spans="1:17" ht="13.5" customHeight="1">
      <c r="A30" s="166" t="s">
        <v>1048</v>
      </c>
      <c r="B30" s="374">
        <f>SUM(C30:E30)</f>
        <v>13340</v>
      </c>
      <c r="C30" s="375">
        <v>3084</v>
      </c>
      <c r="D30" s="375">
        <v>1222</v>
      </c>
      <c r="E30" s="375">
        <v>9034</v>
      </c>
      <c r="F30" s="375">
        <f>SUM(G30,P30)</f>
        <v>13339</v>
      </c>
      <c r="G30" s="375">
        <f>H30+I30</f>
        <v>13005</v>
      </c>
      <c r="H30" s="375">
        <f t="shared" si="9"/>
        <v>2716</v>
      </c>
      <c r="I30" s="375">
        <f t="shared" si="9"/>
        <v>10289</v>
      </c>
      <c r="J30" s="375">
        <f>K30+L30</f>
        <v>2240</v>
      </c>
      <c r="K30" s="375">
        <v>2218</v>
      </c>
      <c r="L30" s="375">
        <v>22</v>
      </c>
      <c r="M30" s="375">
        <f>N30+O30</f>
        <v>10765</v>
      </c>
      <c r="N30" s="375">
        <v>498</v>
      </c>
      <c r="O30" s="375">
        <v>10267</v>
      </c>
      <c r="P30" s="375">
        <v>334</v>
      </c>
      <c r="Q30" s="320">
        <v>1</v>
      </c>
    </row>
    <row r="31" spans="1:17" ht="13.5" customHeight="1">
      <c r="A31" s="166" t="s">
        <v>1050</v>
      </c>
      <c r="B31" s="374">
        <f>SUM(C31:E31)</f>
        <v>25919</v>
      </c>
      <c r="C31" s="375">
        <v>16315</v>
      </c>
      <c r="D31" s="375">
        <v>973</v>
      </c>
      <c r="E31" s="375">
        <v>8631</v>
      </c>
      <c r="F31" s="375">
        <f>SUM(G31,P31)</f>
        <v>25918</v>
      </c>
      <c r="G31" s="375">
        <f>H31+I31</f>
        <v>25598</v>
      </c>
      <c r="H31" s="375">
        <f t="shared" si="9"/>
        <v>6624</v>
      </c>
      <c r="I31" s="375">
        <f t="shared" si="9"/>
        <v>18974</v>
      </c>
      <c r="J31" s="375">
        <f>K31+L31</f>
        <v>6508</v>
      </c>
      <c r="K31" s="375">
        <v>6489</v>
      </c>
      <c r="L31" s="375">
        <v>19</v>
      </c>
      <c r="M31" s="375">
        <f>N31+O31</f>
        <v>19090</v>
      </c>
      <c r="N31" s="375">
        <v>135</v>
      </c>
      <c r="O31" s="375">
        <v>18955</v>
      </c>
      <c r="P31" s="375">
        <v>320</v>
      </c>
      <c r="Q31" s="320">
        <v>1</v>
      </c>
    </row>
    <row r="32" spans="1:17" ht="13.5" customHeight="1">
      <c r="A32" s="166" t="s">
        <v>1052</v>
      </c>
      <c r="B32" s="374">
        <f>SUM(C32:E32)</f>
        <v>9554</v>
      </c>
      <c r="C32" s="375">
        <v>599</v>
      </c>
      <c r="D32" s="375">
        <v>1950</v>
      </c>
      <c r="E32" s="375">
        <v>7005</v>
      </c>
      <c r="F32" s="375">
        <f>SUM(G32,P32)</f>
        <v>9451</v>
      </c>
      <c r="G32" s="375">
        <f>H32+I32</f>
        <v>9164</v>
      </c>
      <c r="H32" s="375">
        <f t="shared" si="9"/>
        <v>4326</v>
      </c>
      <c r="I32" s="375">
        <f t="shared" si="9"/>
        <v>4838</v>
      </c>
      <c r="J32" s="375">
        <f>K32+L32</f>
        <v>3630</v>
      </c>
      <c r="K32" s="375">
        <v>3610</v>
      </c>
      <c r="L32" s="375">
        <v>20</v>
      </c>
      <c r="M32" s="375">
        <f>N32+O32</f>
        <v>5534</v>
      </c>
      <c r="N32" s="375">
        <v>716</v>
      </c>
      <c r="O32" s="375">
        <v>4818</v>
      </c>
      <c r="P32" s="375">
        <v>287</v>
      </c>
      <c r="Q32" s="320">
        <v>103</v>
      </c>
    </row>
    <row r="33" spans="1:17" ht="6" customHeight="1">
      <c r="A33" s="166"/>
      <c r="B33" s="374"/>
      <c r="C33" s="375"/>
      <c r="D33" s="375"/>
      <c r="E33" s="375"/>
      <c r="F33" s="375"/>
      <c r="G33" s="375"/>
      <c r="H33" s="375"/>
      <c r="I33" s="375"/>
      <c r="J33" s="375"/>
      <c r="K33" s="375"/>
      <c r="L33" s="375"/>
      <c r="M33" s="375"/>
      <c r="N33" s="375"/>
      <c r="O33" s="375"/>
      <c r="P33" s="375"/>
      <c r="Q33" s="320"/>
    </row>
    <row r="34" spans="1:17" ht="13.5" customHeight="1">
      <c r="A34" s="166" t="s">
        <v>1054</v>
      </c>
      <c r="B34" s="374">
        <f aca="true" t="shared" si="10" ref="B34:B40">SUM(C34:E34)</f>
        <v>3258</v>
      </c>
      <c r="C34" s="375">
        <v>290</v>
      </c>
      <c r="D34" s="375">
        <v>267</v>
      </c>
      <c r="E34" s="375">
        <v>2701</v>
      </c>
      <c r="F34" s="375">
        <f aca="true" t="shared" si="11" ref="F34:F40">SUM(G34,P34)</f>
        <v>3223</v>
      </c>
      <c r="G34" s="375">
        <f aca="true" t="shared" si="12" ref="G34:G40">H34+I34</f>
        <v>3078</v>
      </c>
      <c r="H34" s="375">
        <f aca="true" t="shared" si="13" ref="H34:I40">SUM(K34,N34)</f>
        <v>1485</v>
      </c>
      <c r="I34" s="375">
        <f t="shared" si="13"/>
        <v>1593</v>
      </c>
      <c r="J34" s="375">
        <f aca="true" t="shared" si="14" ref="J34:J40">K34+L34</f>
        <v>1381</v>
      </c>
      <c r="K34" s="375">
        <v>1374</v>
      </c>
      <c r="L34" s="375">
        <v>7</v>
      </c>
      <c r="M34" s="375">
        <f aca="true" t="shared" si="15" ref="M34:M40">N34+O34</f>
        <v>1697</v>
      </c>
      <c r="N34" s="375">
        <v>111</v>
      </c>
      <c r="O34" s="375">
        <v>1586</v>
      </c>
      <c r="P34" s="375">
        <v>145</v>
      </c>
      <c r="Q34" s="320">
        <v>35</v>
      </c>
    </row>
    <row r="35" spans="1:17" ht="13.5" customHeight="1">
      <c r="A35" s="166" t="s">
        <v>1056</v>
      </c>
      <c r="B35" s="374">
        <f t="shared" si="10"/>
        <v>1046</v>
      </c>
      <c r="C35" s="375">
        <v>0</v>
      </c>
      <c r="D35" s="375">
        <v>2</v>
      </c>
      <c r="E35" s="375">
        <v>1044</v>
      </c>
      <c r="F35" s="375">
        <f t="shared" si="11"/>
        <v>1046</v>
      </c>
      <c r="G35" s="375">
        <f t="shared" si="12"/>
        <v>1003</v>
      </c>
      <c r="H35" s="375">
        <f t="shared" si="13"/>
        <v>387</v>
      </c>
      <c r="I35" s="375">
        <f t="shared" si="13"/>
        <v>616</v>
      </c>
      <c r="J35" s="375">
        <f t="shared" si="14"/>
        <v>266</v>
      </c>
      <c r="K35" s="375">
        <v>263</v>
      </c>
      <c r="L35" s="375">
        <v>3</v>
      </c>
      <c r="M35" s="375">
        <f t="shared" si="15"/>
        <v>737</v>
      </c>
      <c r="N35" s="375">
        <v>124</v>
      </c>
      <c r="O35" s="375">
        <v>613</v>
      </c>
      <c r="P35" s="375">
        <v>43</v>
      </c>
      <c r="Q35" s="320">
        <v>0</v>
      </c>
    </row>
    <row r="36" spans="1:17" ht="13.5" customHeight="1">
      <c r="A36" s="166" t="s">
        <v>1058</v>
      </c>
      <c r="B36" s="374">
        <f t="shared" si="10"/>
        <v>1339</v>
      </c>
      <c r="C36" s="375">
        <v>0</v>
      </c>
      <c r="D36" s="375">
        <v>104</v>
      </c>
      <c r="E36" s="375">
        <v>1235</v>
      </c>
      <c r="F36" s="375">
        <f t="shared" si="11"/>
        <v>1333</v>
      </c>
      <c r="G36" s="375">
        <f t="shared" si="12"/>
        <v>1305</v>
      </c>
      <c r="H36" s="375">
        <f t="shared" si="13"/>
        <v>673</v>
      </c>
      <c r="I36" s="375">
        <f t="shared" si="13"/>
        <v>632</v>
      </c>
      <c r="J36" s="375">
        <f t="shared" si="14"/>
        <v>447</v>
      </c>
      <c r="K36" s="375">
        <v>444</v>
      </c>
      <c r="L36" s="375">
        <v>3</v>
      </c>
      <c r="M36" s="375">
        <f t="shared" si="15"/>
        <v>858</v>
      </c>
      <c r="N36" s="375">
        <v>229</v>
      </c>
      <c r="O36" s="375">
        <v>629</v>
      </c>
      <c r="P36" s="375">
        <v>28</v>
      </c>
      <c r="Q36" s="320">
        <v>6</v>
      </c>
    </row>
    <row r="37" spans="1:17" ht="13.5" customHeight="1">
      <c r="A37" s="166" t="s">
        <v>1060</v>
      </c>
      <c r="B37" s="374">
        <f t="shared" si="10"/>
        <v>35761</v>
      </c>
      <c r="C37" s="375">
        <v>22744</v>
      </c>
      <c r="D37" s="375">
        <v>662</v>
      </c>
      <c r="E37" s="375">
        <v>12355</v>
      </c>
      <c r="F37" s="375">
        <f t="shared" si="11"/>
        <v>35566</v>
      </c>
      <c r="G37" s="375">
        <f t="shared" si="12"/>
        <v>34663</v>
      </c>
      <c r="H37" s="375">
        <f t="shared" si="13"/>
        <v>6739</v>
      </c>
      <c r="I37" s="375">
        <f t="shared" si="13"/>
        <v>27924</v>
      </c>
      <c r="J37" s="375">
        <f t="shared" si="14"/>
        <v>6748</v>
      </c>
      <c r="K37" s="375">
        <v>6656</v>
      </c>
      <c r="L37" s="375">
        <v>92</v>
      </c>
      <c r="M37" s="375">
        <f t="shared" si="15"/>
        <v>27915</v>
      </c>
      <c r="N37" s="375">
        <v>83</v>
      </c>
      <c r="O37" s="375">
        <v>27832</v>
      </c>
      <c r="P37" s="375">
        <v>903</v>
      </c>
      <c r="Q37" s="320">
        <v>195</v>
      </c>
    </row>
    <row r="38" spans="1:17" ht="13.5" customHeight="1">
      <c r="A38" s="166" t="s">
        <v>1062</v>
      </c>
      <c r="B38" s="374">
        <f t="shared" si="10"/>
        <v>15011</v>
      </c>
      <c r="C38" s="375">
        <v>9229</v>
      </c>
      <c r="D38" s="375">
        <v>215</v>
      </c>
      <c r="E38" s="375">
        <v>5567</v>
      </c>
      <c r="F38" s="375">
        <f t="shared" si="11"/>
        <v>14916</v>
      </c>
      <c r="G38" s="375">
        <f t="shared" si="12"/>
        <v>14688</v>
      </c>
      <c r="H38" s="375">
        <f t="shared" si="13"/>
        <v>2905</v>
      </c>
      <c r="I38" s="375">
        <f t="shared" si="13"/>
        <v>11783</v>
      </c>
      <c r="J38" s="375">
        <f t="shared" si="14"/>
        <v>2622</v>
      </c>
      <c r="K38" s="375">
        <v>2581</v>
      </c>
      <c r="L38" s="375">
        <v>41</v>
      </c>
      <c r="M38" s="375">
        <f t="shared" si="15"/>
        <v>12066</v>
      </c>
      <c r="N38" s="375">
        <v>324</v>
      </c>
      <c r="O38" s="375">
        <v>11742</v>
      </c>
      <c r="P38" s="375">
        <v>228</v>
      </c>
      <c r="Q38" s="320">
        <v>95</v>
      </c>
    </row>
    <row r="39" spans="1:17" ht="13.5" customHeight="1">
      <c r="A39" s="166" t="s">
        <v>1016</v>
      </c>
      <c r="B39" s="374">
        <f t="shared" si="10"/>
        <v>11693</v>
      </c>
      <c r="C39" s="375">
        <v>4393</v>
      </c>
      <c r="D39" s="375">
        <v>98</v>
      </c>
      <c r="E39" s="375">
        <v>7202</v>
      </c>
      <c r="F39" s="375">
        <f t="shared" si="11"/>
        <v>11667</v>
      </c>
      <c r="G39" s="375">
        <f t="shared" si="12"/>
        <v>11382</v>
      </c>
      <c r="H39" s="375">
        <f t="shared" si="13"/>
        <v>3510</v>
      </c>
      <c r="I39" s="375">
        <f t="shared" si="13"/>
        <v>7872</v>
      </c>
      <c r="J39" s="375">
        <f t="shared" si="14"/>
        <v>3321</v>
      </c>
      <c r="K39" s="375">
        <v>3305</v>
      </c>
      <c r="L39" s="375">
        <v>16</v>
      </c>
      <c r="M39" s="375">
        <f t="shared" si="15"/>
        <v>8061</v>
      </c>
      <c r="N39" s="375">
        <v>205</v>
      </c>
      <c r="O39" s="375">
        <v>7856</v>
      </c>
      <c r="P39" s="375">
        <v>285</v>
      </c>
      <c r="Q39" s="320">
        <v>26</v>
      </c>
    </row>
    <row r="40" spans="1:17" ht="13.5" customHeight="1">
      <c r="A40" s="166" t="s">
        <v>1017</v>
      </c>
      <c r="B40" s="374">
        <f t="shared" si="10"/>
        <v>4110</v>
      </c>
      <c r="C40" s="375">
        <v>1325</v>
      </c>
      <c r="D40" s="375">
        <v>77</v>
      </c>
      <c r="E40" s="375">
        <v>2708</v>
      </c>
      <c r="F40" s="375">
        <f t="shared" si="11"/>
        <v>4110</v>
      </c>
      <c r="G40" s="375">
        <f t="shared" si="12"/>
        <v>3902</v>
      </c>
      <c r="H40" s="375">
        <f t="shared" si="13"/>
        <v>847</v>
      </c>
      <c r="I40" s="375">
        <f t="shared" si="13"/>
        <v>3055</v>
      </c>
      <c r="J40" s="375">
        <f t="shared" si="14"/>
        <v>822</v>
      </c>
      <c r="K40" s="375">
        <v>819</v>
      </c>
      <c r="L40" s="375">
        <v>3</v>
      </c>
      <c r="M40" s="375">
        <f t="shared" si="15"/>
        <v>3080</v>
      </c>
      <c r="N40" s="375">
        <v>28</v>
      </c>
      <c r="O40" s="375">
        <v>3052</v>
      </c>
      <c r="P40" s="375">
        <v>208</v>
      </c>
      <c r="Q40" s="320">
        <v>0</v>
      </c>
    </row>
    <row r="41" spans="1:17" ht="6" customHeight="1">
      <c r="A41" s="166"/>
      <c r="B41" s="374"/>
      <c r="C41" s="375"/>
      <c r="D41" s="375"/>
      <c r="E41" s="375"/>
      <c r="F41" s="375"/>
      <c r="G41" s="375"/>
      <c r="H41" s="375"/>
      <c r="I41" s="375"/>
      <c r="J41" s="375"/>
      <c r="K41" s="375"/>
      <c r="L41" s="375"/>
      <c r="M41" s="375"/>
      <c r="N41" s="375"/>
      <c r="O41" s="375"/>
      <c r="P41" s="375"/>
      <c r="Q41" s="320"/>
    </row>
    <row r="42" spans="1:17" ht="13.5" customHeight="1">
      <c r="A42" s="166" t="s">
        <v>1018</v>
      </c>
      <c r="B42" s="374">
        <f aca="true" t="shared" si="16" ref="B42:B48">SUM(C42:E42)</f>
        <v>12788</v>
      </c>
      <c r="C42" s="375">
        <v>6934</v>
      </c>
      <c r="D42" s="375">
        <v>155</v>
      </c>
      <c r="E42" s="375">
        <v>5699</v>
      </c>
      <c r="F42" s="375">
        <f aca="true" t="shared" si="17" ref="F42:F48">SUM(G42,P42)</f>
        <v>12660</v>
      </c>
      <c r="G42" s="375">
        <f aca="true" t="shared" si="18" ref="G42:G48">H42+I42</f>
        <v>12423</v>
      </c>
      <c r="H42" s="375">
        <f aca="true" t="shared" si="19" ref="H42:I48">SUM(K42,N42)</f>
        <v>4667</v>
      </c>
      <c r="I42" s="375">
        <f t="shared" si="19"/>
        <v>7756</v>
      </c>
      <c r="J42" s="375">
        <f aca="true" t="shared" si="20" ref="J42:J48">K42+L42</f>
        <v>4569</v>
      </c>
      <c r="K42" s="375">
        <v>4561</v>
      </c>
      <c r="L42" s="375">
        <v>8</v>
      </c>
      <c r="M42" s="375">
        <f aca="true" t="shared" si="21" ref="M42:M48">N42+O42</f>
        <v>7854</v>
      </c>
      <c r="N42" s="375">
        <v>106</v>
      </c>
      <c r="O42" s="375">
        <v>7748</v>
      </c>
      <c r="P42" s="375">
        <v>237</v>
      </c>
      <c r="Q42" s="320">
        <v>128</v>
      </c>
    </row>
    <row r="43" spans="1:17" ht="13.5" customHeight="1">
      <c r="A43" s="166" t="s">
        <v>1019</v>
      </c>
      <c r="B43" s="374">
        <f t="shared" si="16"/>
        <v>26954</v>
      </c>
      <c r="C43" s="375">
        <v>22013</v>
      </c>
      <c r="D43" s="375">
        <v>174</v>
      </c>
      <c r="E43" s="375">
        <v>4767</v>
      </c>
      <c r="F43" s="375">
        <f t="shared" si="17"/>
        <v>26745</v>
      </c>
      <c r="G43" s="375">
        <f t="shared" si="18"/>
        <v>26073</v>
      </c>
      <c r="H43" s="375">
        <f t="shared" si="19"/>
        <v>8456</v>
      </c>
      <c r="I43" s="375">
        <f t="shared" si="19"/>
        <v>17617</v>
      </c>
      <c r="J43" s="375">
        <f t="shared" si="20"/>
        <v>8455</v>
      </c>
      <c r="K43" s="375">
        <v>8441</v>
      </c>
      <c r="L43" s="375">
        <v>14</v>
      </c>
      <c r="M43" s="375">
        <f t="shared" si="21"/>
        <v>17618</v>
      </c>
      <c r="N43" s="375">
        <v>15</v>
      </c>
      <c r="O43" s="375">
        <v>17603</v>
      </c>
      <c r="P43" s="375">
        <v>672</v>
      </c>
      <c r="Q43" s="320">
        <v>209</v>
      </c>
    </row>
    <row r="44" spans="1:17" ht="13.5" customHeight="1">
      <c r="A44" s="166" t="s">
        <v>1021</v>
      </c>
      <c r="B44" s="374">
        <f t="shared" si="16"/>
        <v>8070</v>
      </c>
      <c r="C44" s="375">
        <v>5033</v>
      </c>
      <c r="D44" s="375">
        <v>128</v>
      </c>
      <c r="E44" s="375">
        <v>2909</v>
      </c>
      <c r="F44" s="375">
        <f t="shared" si="17"/>
        <v>8013</v>
      </c>
      <c r="G44" s="375">
        <f t="shared" si="18"/>
        <v>7875</v>
      </c>
      <c r="H44" s="375">
        <f t="shared" si="19"/>
        <v>2586</v>
      </c>
      <c r="I44" s="375">
        <f t="shared" si="19"/>
        <v>5289</v>
      </c>
      <c r="J44" s="375">
        <f t="shared" si="20"/>
        <v>2578</v>
      </c>
      <c r="K44" s="375">
        <v>2569</v>
      </c>
      <c r="L44" s="375">
        <v>9</v>
      </c>
      <c r="M44" s="375">
        <f t="shared" si="21"/>
        <v>5297</v>
      </c>
      <c r="N44" s="375">
        <v>17</v>
      </c>
      <c r="O44" s="375">
        <v>5280</v>
      </c>
      <c r="P44" s="375">
        <v>138</v>
      </c>
      <c r="Q44" s="320">
        <v>57</v>
      </c>
    </row>
    <row r="45" spans="1:17" ht="13.5" customHeight="1">
      <c r="A45" s="166" t="s">
        <v>1023</v>
      </c>
      <c r="B45" s="374">
        <f t="shared" si="16"/>
        <v>32398</v>
      </c>
      <c r="C45" s="375">
        <v>26044</v>
      </c>
      <c r="D45" s="375">
        <v>542</v>
      </c>
      <c r="E45" s="375">
        <v>5812</v>
      </c>
      <c r="F45" s="375">
        <f t="shared" si="17"/>
        <v>31951</v>
      </c>
      <c r="G45" s="375">
        <f t="shared" si="18"/>
        <v>31398</v>
      </c>
      <c r="H45" s="375">
        <f t="shared" si="19"/>
        <v>11979</v>
      </c>
      <c r="I45" s="375">
        <f t="shared" si="19"/>
        <v>19419</v>
      </c>
      <c r="J45" s="375">
        <f t="shared" si="20"/>
        <v>11027</v>
      </c>
      <c r="K45" s="375">
        <v>10983</v>
      </c>
      <c r="L45" s="375">
        <v>44</v>
      </c>
      <c r="M45" s="375">
        <f t="shared" si="21"/>
        <v>20371</v>
      </c>
      <c r="N45" s="375">
        <v>996</v>
      </c>
      <c r="O45" s="375">
        <v>19375</v>
      </c>
      <c r="P45" s="375">
        <v>553</v>
      </c>
      <c r="Q45" s="320">
        <v>447</v>
      </c>
    </row>
    <row r="46" spans="1:17" ht="13.5" customHeight="1">
      <c r="A46" s="166" t="s">
        <v>1025</v>
      </c>
      <c r="B46" s="374">
        <f t="shared" si="16"/>
        <v>17571</v>
      </c>
      <c r="C46" s="375">
        <v>15042</v>
      </c>
      <c r="D46" s="375">
        <v>406</v>
      </c>
      <c r="E46" s="375">
        <v>2123</v>
      </c>
      <c r="F46" s="375">
        <f t="shared" si="17"/>
        <v>17526</v>
      </c>
      <c r="G46" s="375">
        <f t="shared" si="18"/>
        <v>16933</v>
      </c>
      <c r="H46" s="375">
        <f t="shared" si="19"/>
        <v>2160</v>
      </c>
      <c r="I46" s="375">
        <f t="shared" si="19"/>
        <v>14773</v>
      </c>
      <c r="J46" s="375">
        <f t="shared" si="20"/>
        <v>2136</v>
      </c>
      <c r="K46" s="375">
        <v>2132</v>
      </c>
      <c r="L46" s="375">
        <v>4</v>
      </c>
      <c r="M46" s="375">
        <f t="shared" si="21"/>
        <v>14797</v>
      </c>
      <c r="N46" s="375">
        <v>28</v>
      </c>
      <c r="O46" s="375">
        <v>14769</v>
      </c>
      <c r="P46" s="375">
        <v>593</v>
      </c>
      <c r="Q46" s="320">
        <v>45</v>
      </c>
    </row>
    <row r="47" spans="1:17" ht="13.5" customHeight="1">
      <c r="A47" s="166" t="s">
        <v>1027</v>
      </c>
      <c r="B47" s="374">
        <f t="shared" si="16"/>
        <v>7946</v>
      </c>
      <c r="C47" s="375">
        <v>4958</v>
      </c>
      <c r="D47" s="375">
        <v>69</v>
      </c>
      <c r="E47" s="375">
        <v>2919</v>
      </c>
      <c r="F47" s="375">
        <f t="shared" si="17"/>
        <v>7862</v>
      </c>
      <c r="G47" s="375">
        <f t="shared" si="18"/>
        <v>7747</v>
      </c>
      <c r="H47" s="375">
        <f t="shared" si="19"/>
        <v>3768</v>
      </c>
      <c r="I47" s="375">
        <f t="shared" si="19"/>
        <v>3979</v>
      </c>
      <c r="J47" s="375">
        <f t="shared" si="20"/>
        <v>3764</v>
      </c>
      <c r="K47" s="375">
        <v>3752</v>
      </c>
      <c r="L47" s="375">
        <v>12</v>
      </c>
      <c r="M47" s="375">
        <f t="shared" si="21"/>
        <v>3983</v>
      </c>
      <c r="N47" s="375">
        <v>16</v>
      </c>
      <c r="O47" s="375">
        <v>3967</v>
      </c>
      <c r="P47" s="375">
        <v>115</v>
      </c>
      <c r="Q47" s="320">
        <v>84</v>
      </c>
    </row>
    <row r="48" spans="1:17" ht="13.5" customHeight="1">
      <c r="A48" s="166" t="s">
        <v>1028</v>
      </c>
      <c r="B48" s="374">
        <f t="shared" si="16"/>
        <v>21392</v>
      </c>
      <c r="C48" s="375">
        <v>18056</v>
      </c>
      <c r="D48" s="375">
        <v>480</v>
      </c>
      <c r="E48" s="375">
        <v>2856</v>
      </c>
      <c r="F48" s="375">
        <f t="shared" si="17"/>
        <v>21378</v>
      </c>
      <c r="G48" s="375">
        <f t="shared" si="18"/>
        <v>20891</v>
      </c>
      <c r="H48" s="375">
        <f t="shared" si="19"/>
        <v>6156</v>
      </c>
      <c r="I48" s="375">
        <f t="shared" si="19"/>
        <v>14735</v>
      </c>
      <c r="J48" s="375">
        <f t="shared" si="20"/>
        <v>6017</v>
      </c>
      <c r="K48" s="375">
        <v>5900</v>
      </c>
      <c r="L48" s="375">
        <v>117</v>
      </c>
      <c r="M48" s="375">
        <f t="shared" si="21"/>
        <v>14874</v>
      </c>
      <c r="N48" s="375">
        <v>256</v>
      </c>
      <c r="O48" s="375">
        <v>14618</v>
      </c>
      <c r="P48" s="375">
        <v>487</v>
      </c>
      <c r="Q48" s="320">
        <v>14</v>
      </c>
    </row>
    <row r="49" spans="1:17" ht="6" customHeight="1">
      <c r="A49" s="166"/>
      <c r="B49" s="374"/>
      <c r="C49" s="375"/>
      <c r="D49" s="375"/>
      <c r="E49" s="375"/>
      <c r="F49" s="375"/>
      <c r="G49" s="375"/>
      <c r="H49" s="375"/>
      <c r="I49" s="375"/>
      <c r="J49" s="375"/>
      <c r="K49" s="375"/>
      <c r="L49" s="375"/>
      <c r="M49" s="375"/>
      <c r="N49" s="375"/>
      <c r="O49" s="375"/>
      <c r="P49" s="375"/>
      <c r="Q49" s="320"/>
    </row>
    <row r="50" spans="1:17" ht="13.5" customHeight="1">
      <c r="A50" s="166" t="s">
        <v>1031</v>
      </c>
      <c r="B50" s="374">
        <f>SUM(C50:E50)</f>
        <v>10231</v>
      </c>
      <c r="C50" s="375">
        <v>2033</v>
      </c>
      <c r="D50" s="375">
        <v>2302</v>
      </c>
      <c r="E50" s="375">
        <v>5896</v>
      </c>
      <c r="F50" s="375">
        <f>SUM(G50,P50)</f>
        <v>10192</v>
      </c>
      <c r="G50" s="375">
        <f>H50+I50</f>
        <v>10009</v>
      </c>
      <c r="H50" s="375">
        <f aca="true" t="shared" si="22" ref="H50:I54">SUM(K50,N50)</f>
        <v>3903</v>
      </c>
      <c r="I50" s="375">
        <f t="shared" si="22"/>
        <v>6106</v>
      </c>
      <c r="J50" s="375">
        <f>K50+L50</f>
        <v>2994</v>
      </c>
      <c r="K50" s="375">
        <v>2986</v>
      </c>
      <c r="L50" s="375">
        <v>8</v>
      </c>
      <c r="M50" s="375">
        <f>N50+O50</f>
        <v>7015</v>
      </c>
      <c r="N50" s="375">
        <v>917</v>
      </c>
      <c r="O50" s="375">
        <v>6098</v>
      </c>
      <c r="P50" s="375">
        <v>183</v>
      </c>
      <c r="Q50" s="320">
        <v>39</v>
      </c>
    </row>
    <row r="51" spans="1:17" ht="13.5" customHeight="1">
      <c r="A51" s="166" t="s">
        <v>1033</v>
      </c>
      <c r="B51" s="374">
        <f>SUM(C51:E51)</f>
        <v>7744</v>
      </c>
      <c r="C51" s="375">
        <v>401</v>
      </c>
      <c r="D51" s="375">
        <v>371</v>
      </c>
      <c r="E51" s="375">
        <v>6972</v>
      </c>
      <c r="F51" s="375">
        <f>SUM(G51,P51)</f>
        <v>7721</v>
      </c>
      <c r="G51" s="375">
        <f>H51+I51</f>
        <v>7545</v>
      </c>
      <c r="H51" s="375">
        <f t="shared" si="22"/>
        <v>2456</v>
      </c>
      <c r="I51" s="375">
        <f t="shared" si="22"/>
        <v>5089</v>
      </c>
      <c r="J51" s="375">
        <f>K51+L51</f>
        <v>1183</v>
      </c>
      <c r="K51" s="375">
        <v>1183</v>
      </c>
      <c r="L51" s="375">
        <v>0</v>
      </c>
      <c r="M51" s="375">
        <f>N51+O51</f>
        <v>6362</v>
      </c>
      <c r="N51" s="375">
        <v>1273</v>
      </c>
      <c r="O51" s="375">
        <v>5089</v>
      </c>
      <c r="P51" s="375">
        <v>176</v>
      </c>
      <c r="Q51" s="320">
        <v>23</v>
      </c>
    </row>
    <row r="52" spans="1:17" ht="13.5" customHeight="1">
      <c r="A52" s="166" t="s">
        <v>1035</v>
      </c>
      <c r="B52" s="374">
        <f>SUM(C52:E52)</f>
        <v>67480</v>
      </c>
      <c r="C52" s="375">
        <v>50442</v>
      </c>
      <c r="D52" s="375">
        <v>2158</v>
      </c>
      <c r="E52" s="375">
        <v>14880</v>
      </c>
      <c r="F52" s="375">
        <f>SUM(G52,P52)</f>
        <v>67198</v>
      </c>
      <c r="G52" s="375">
        <f>H52+I52</f>
        <v>65253</v>
      </c>
      <c r="H52" s="375">
        <f t="shared" si="22"/>
        <v>8388</v>
      </c>
      <c r="I52" s="375">
        <f t="shared" si="22"/>
        <v>56865</v>
      </c>
      <c r="J52" s="375">
        <f>K52+L52</f>
        <v>8233</v>
      </c>
      <c r="K52" s="375">
        <v>8210</v>
      </c>
      <c r="L52" s="375">
        <v>23</v>
      </c>
      <c r="M52" s="375">
        <f>N52+O52</f>
        <v>57020</v>
      </c>
      <c r="N52" s="375">
        <v>178</v>
      </c>
      <c r="O52" s="375">
        <v>56842</v>
      </c>
      <c r="P52" s="375">
        <v>1945</v>
      </c>
      <c r="Q52" s="320">
        <v>282</v>
      </c>
    </row>
    <row r="53" spans="1:17" ht="13.5" customHeight="1">
      <c r="A53" s="166" t="s">
        <v>1037</v>
      </c>
      <c r="B53" s="374">
        <f>SUM(C53:E53)</f>
        <v>10197</v>
      </c>
      <c r="C53" s="375">
        <v>1577</v>
      </c>
      <c r="D53" s="375">
        <v>1652</v>
      </c>
      <c r="E53" s="375">
        <v>6968</v>
      </c>
      <c r="F53" s="375">
        <f>SUM(G53,P53)</f>
        <v>10047</v>
      </c>
      <c r="G53" s="375">
        <f>H53+I53</f>
        <v>9865</v>
      </c>
      <c r="H53" s="375">
        <f t="shared" si="22"/>
        <v>4608</v>
      </c>
      <c r="I53" s="375">
        <f t="shared" si="22"/>
        <v>5257</v>
      </c>
      <c r="J53" s="375">
        <f>K53+L53</f>
        <v>4446</v>
      </c>
      <c r="K53" s="375">
        <v>4442</v>
      </c>
      <c r="L53" s="375">
        <v>4</v>
      </c>
      <c r="M53" s="375">
        <f>N53+O53</f>
        <v>5419</v>
      </c>
      <c r="N53" s="375">
        <v>166</v>
      </c>
      <c r="O53" s="375">
        <v>5253</v>
      </c>
      <c r="P53" s="375">
        <v>182</v>
      </c>
      <c r="Q53" s="320">
        <v>150</v>
      </c>
    </row>
    <row r="54" spans="1:17" ht="13.5" customHeight="1">
      <c r="A54" s="166" t="s">
        <v>1039</v>
      </c>
      <c r="B54" s="374">
        <f>SUM(C54:E54)</f>
        <v>27464</v>
      </c>
      <c r="C54" s="375">
        <v>7364</v>
      </c>
      <c r="D54" s="375">
        <v>8067</v>
      </c>
      <c r="E54" s="375">
        <v>12033</v>
      </c>
      <c r="F54" s="375">
        <f>SUM(G54,P54)</f>
        <v>27336</v>
      </c>
      <c r="G54" s="375">
        <f>H54+I54</f>
        <v>26343</v>
      </c>
      <c r="H54" s="375">
        <f t="shared" si="22"/>
        <v>3792</v>
      </c>
      <c r="I54" s="375">
        <f t="shared" si="22"/>
        <v>22551</v>
      </c>
      <c r="J54" s="375">
        <f>K54+L54</f>
        <v>3364</v>
      </c>
      <c r="K54" s="375">
        <v>3360</v>
      </c>
      <c r="L54" s="375">
        <v>4</v>
      </c>
      <c r="M54" s="375">
        <f>N54+O54</f>
        <v>22979</v>
      </c>
      <c r="N54" s="375">
        <v>432</v>
      </c>
      <c r="O54" s="375">
        <v>22547</v>
      </c>
      <c r="P54" s="375">
        <v>993</v>
      </c>
      <c r="Q54" s="320">
        <v>128</v>
      </c>
    </row>
    <row r="55" spans="1:17" ht="6" customHeight="1">
      <c r="A55" s="166"/>
      <c r="B55" s="374"/>
      <c r="C55" s="375"/>
      <c r="D55" s="375"/>
      <c r="E55" s="375"/>
      <c r="F55" s="375"/>
      <c r="G55" s="375"/>
      <c r="H55" s="375"/>
      <c r="I55" s="375"/>
      <c r="J55" s="375"/>
      <c r="K55" s="375"/>
      <c r="L55" s="375"/>
      <c r="M55" s="375"/>
      <c r="N55" s="375"/>
      <c r="O55" s="375"/>
      <c r="P55" s="375"/>
      <c r="Q55" s="320"/>
    </row>
    <row r="56" spans="1:17" ht="13.5" customHeight="1">
      <c r="A56" s="166" t="s">
        <v>1042</v>
      </c>
      <c r="B56" s="374">
        <f aca="true" t="shared" si="23" ref="B56:B67">SUM(C56:E56)</f>
        <v>13695</v>
      </c>
      <c r="C56" s="375">
        <v>9924</v>
      </c>
      <c r="D56" s="375">
        <v>341</v>
      </c>
      <c r="E56" s="375">
        <v>3430</v>
      </c>
      <c r="F56" s="375">
        <f aca="true" t="shared" si="24" ref="F56:F67">SUM(G56,P56)</f>
        <v>13695</v>
      </c>
      <c r="G56" s="375">
        <f aca="true" t="shared" si="25" ref="G56:G67">H56+I56</f>
        <v>13293</v>
      </c>
      <c r="H56" s="375">
        <f aca="true" t="shared" si="26" ref="H56:H67">SUM(K56,N56)</f>
        <v>3344</v>
      </c>
      <c r="I56" s="375">
        <f aca="true" t="shared" si="27" ref="I56:I67">SUM(L56,O56)</f>
        <v>9949</v>
      </c>
      <c r="J56" s="375">
        <f aca="true" t="shared" si="28" ref="J56:J67">K56+L56</f>
        <v>3282</v>
      </c>
      <c r="K56" s="375">
        <v>3279</v>
      </c>
      <c r="L56" s="375">
        <v>3</v>
      </c>
      <c r="M56" s="375">
        <f aca="true" t="shared" si="29" ref="M56:M67">N56+O56</f>
        <v>10011</v>
      </c>
      <c r="N56" s="375">
        <v>65</v>
      </c>
      <c r="O56" s="375">
        <v>9946</v>
      </c>
      <c r="P56" s="375">
        <v>402</v>
      </c>
      <c r="Q56" s="320">
        <v>0</v>
      </c>
    </row>
    <row r="57" spans="1:17" ht="13.5" customHeight="1">
      <c r="A57" s="166" t="s">
        <v>1043</v>
      </c>
      <c r="B57" s="374">
        <f t="shared" si="23"/>
        <v>0</v>
      </c>
      <c r="C57" s="375">
        <v>0</v>
      </c>
      <c r="D57" s="375">
        <v>0</v>
      </c>
      <c r="E57" s="375">
        <v>0</v>
      </c>
      <c r="F57" s="375">
        <f t="shared" si="24"/>
        <v>0</v>
      </c>
      <c r="G57" s="375">
        <f t="shared" si="25"/>
        <v>0</v>
      </c>
      <c r="H57" s="375">
        <f t="shared" si="26"/>
        <v>0</v>
      </c>
      <c r="I57" s="375">
        <f t="shared" si="27"/>
        <v>0</v>
      </c>
      <c r="J57" s="375">
        <f t="shared" si="28"/>
        <v>0</v>
      </c>
      <c r="K57" s="375">
        <v>0</v>
      </c>
      <c r="L57" s="375">
        <v>0</v>
      </c>
      <c r="M57" s="375">
        <f t="shared" si="29"/>
        <v>0</v>
      </c>
      <c r="N57" s="375">
        <v>0</v>
      </c>
      <c r="O57" s="375">
        <v>0</v>
      </c>
      <c r="P57" s="375">
        <v>0</v>
      </c>
      <c r="Q57" s="320">
        <v>0</v>
      </c>
    </row>
    <row r="58" spans="1:17" ht="13.5" customHeight="1">
      <c r="A58" s="166" t="s">
        <v>1045</v>
      </c>
      <c r="B58" s="374">
        <f t="shared" si="23"/>
        <v>1072</v>
      </c>
      <c r="C58" s="375">
        <v>374</v>
      </c>
      <c r="D58" s="375">
        <v>90</v>
      </c>
      <c r="E58" s="375">
        <v>608</v>
      </c>
      <c r="F58" s="375">
        <f t="shared" si="24"/>
        <v>1072</v>
      </c>
      <c r="G58" s="375">
        <f t="shared" si="25"/>
        <v>1011</v>
      </c>
      <c r="H58" s="375">
        <f t="shared" si="26"/>
        <v>512</v>
      </c>
      <c r="I58" s="375">
        <f t="shared" si="27"/>
        <v>499</v>
      </c>
      <c r="J58" s="375">
        <f t="shared" si="28"/>
        <v>508</v>
      </c>
      <c r="K58" s="375">
        <v>507</v>
      </c>
      <c r="L58" s="375">
        <v>1</v>
      </c>
      <c r="M58" s="375">
        <f t="shared" si="29"/>
        <v>503</v>
      </c>
      <c r="N58" s="375">
        <v>5</v>
      </c>
      <c r="O58" s="375">
        <v>498</v>
      </c>
      <c r="P58" s="375">
        <v>61</v>
      </c>
      <c r="Q58" s="320">
        <v>0</v>
      </c>
    </row>
    <row r="59" spans="1:17" ht="13.5" customHeight="1">
      <c r="A59" s="166" t="s">
        <v>1047</v>
      </c>
      <c r="B59" s="374">
        <f t="shared" si="23"/>
        <v>3615</v>
      </c>
      <c r="C59" s="375">
        <v>1983</v>
      </c>
      <c r="D59" s="375">
        <v>163</v>
      </c>
      <c r="E59" s="375">
        <v>1469</v>
      </c>
      <c r="F59" s="375">
        <f t="shared" si="24"/>
        <v>3458</v>
      </c>
      <c r="G59" s="375">
        <f t="shared" si="25"/>
        <v>3415</v>
      </c>
      <c r="H59" s="375">
        <f t="shared" si="26"/>
        <v>1582</v>
      </c>
      <c r="I59" s="375">
        <f t="shared" si="27"/>
        <v>1833</v>
      </c>
      <c r="J59" s="375">
        <f t="shared" si="28"/>
        <v>1569</v>
      </c>
      <c r="K59" s="375">
        <v>1550</v>
      </c>
      <c r="L59" s="375">
        <v>19</v>
      </c>
      <c r="M59" s="375">
        <f t="shared" si="29"/>
        <v>1846</v>
      </c>
      <c r="N59" s="375">
        <v>32</v>
      </c>
      <c r="O59" s="375">
        <v>1814</v>
      </c>
      <c r="P59" s="375">
        <v>43</v>
      </c>
      <c r="Q59" s="320">
        <v>157</v>
      </c>
    </row>
    <row r="60" spans="1:17" ht="13.5" customHeight="1">
      <c r="A60" s="166" t="s">
        <v>1049</v>
      </c>
      <c r="B60" s="374">
        <f t="shared" si="23"/>
        <v>3756</v>
      </c>
      <c r="C60" s="375">
        <v>1647</v>
      </c>
      <c r="D60" s="375">
        <v>110</v>
      </c>
      <c r="E60" s="375">
        <v>1999</v>
      </c>
      <c r="F60" s="375">
        <f t="shared" si="24"/>
        <v>3739</v>
      </c>
      <c r="G60" s="375">
        <f t="shared" si="25"/>
        <v>3645</v>
      </c>
      <c r="H60" s="375">
        <f t="shared" si="26"/>
        <v>1318</v>
      </c>
      <c r="I60" s="375">
        <f t="shared" si="27"/>
        <v>2327</v>
      </c>
      <c r="J60" s="375">
        <f t="shared" si="28"/>
        <v>1321</v>
      </c>
      <c r="K60" s="375">
        <v>1314</v>
      </c>
      <c r="L60" s="375">
        <v>7</v>
      </c>
      <c r="M60" s="375">
        <f t="shared" si="29"/>
        <v>2324</v>
      </c>
      <c r="N60" s="375">
        <v>4</v>
      </c>
      <c r="O60" s="375">
        <v>2320</v>
      </c>
      <c r="P60" s="375">
        <v>94</v>
      </c>
      <c r="Q60" s="320">
        <v>17</v>
      </c>
    </row>
    <row r="61" spans="1:17" ht="13.5" customHeight="1">
      <c r="A61" s="166" t="s">
        <v>1051</v>
      </c>
      <c r="B61" s="374">
        <f t="shared" si="23"/>
        <v>0</v>
      </c>
      <c r="C61" s="375">
        <v>0</v>
      </c>
      <c r="D61" s="375">
        <v>0</v>
      </c>
      <c r="E61" s="375">
        <v>0</v>
      </c>
      <c r="F61" s="375">
        <f t="shared" si="24"/>
        <v>0</v>
      </c>
      <c r="G61" s="375">
        <f t="shared" si="25"/>
        <v>0</v>
      </c>
      <c r="H61" s="375">
        <f t="shared" si="26"/>
        <v>0</v>
      </c>
      <c r="I61" s="375">
        <f t="shared" si="27"/>
        <v>0</v>
      </c>
      <c r="J61" s="375">
        <f t="shared" si="28"/>
        <v>0</v>
      </c>
      <c r="K61" s="375">
        <v>0</v>
      </c>
      <c r="L61" s="375">
        <v>0</v>
      </c>
      <c r="M61" s="375">
        <f t="shared" si="29"/>
        <v>0</v>
      </c>
      <c r="N61" s="375">
        <v>0</v>
      </c>
      <c r="O61" s="375">
        <v>0</v>
      </c>
      <c r="P61" s="375">
        <v>0</v>
      </c>
      <c r="Q61" s="320">
        <v>0</v>
      </c>
    </row>
    <row r="62" spans="1:17" ht="13.5" customHeight="1">
      <c r="A62" s="166" t="s">
        <v>1053</v>
      </c>
      <c r="B62" s="374">
        <f t="shared" si="23"/>
        <v>48136</v>
      </c>
      <c r="C62" s="375">
        <v>35290</v>
      </c>
      <c r="D62" s="375">
        <v>2032</v>
      </c>
      <c r="E62" s="375">
        <v>10814</v>
      </c>
      <c r="F62" s="375">
        <f t="shared" si="24"/>
        <v>48135</v>
      </c>
      <c r="G62" s="375">
        <f t="shared" si="25"/>
        <v>46877</v>
      </c>
      <c r="H62" s="375">
        <f t="shared" si="26"/>
        <v>5128</v>
      </c>
      <c r="I62" s="375">
        <f t="shared" si="27"/>
        <v>41749</v>
      </c>
      <c r="J62" s="375">
        <f t="shared" si="28"/>
        <v>5211</v>
      </c>
      <c r="K62" s="375">
        <v>5001</v>
      </c>
      <c r="L62" s="375">
        <v>210</v>
      </c>
      <c r="M62" s="375">
        <f t="shared" si="29"/>
        <v>41666</v>
      </c>
      <c r="N62" s="375">
        <v>127</v>
      </c>
      <c r="O62" s="375">
        <v>41539</v>
      </c>
      <c r="P62" s="375">
        <v>1258</v>
      </c>
      <c r="Q62" s="320">
        <v>1</v>
      </c>
    </row>
    <row r="63" spans="1:17" ht="13.5" customHeight="1">
      <c r="A63" s="166" t="s">
        <v>1055</v>
      </c>
      <c r="B63" s="374">
        <f t="shared" si="23"/>
        <v>22389</v>
      </c>
      <c r="C63" s="375">
        <v>6961</v>
      </c>
      <c r="D63" s="375">
        <v>509</v>
      </c>
      <c r="E63" s="375">
        <v>14919</v>
      </c>
      <c r="F63" s="375">
        <f t="shared" si="24"/>
        <v>22388</v>
      </c>
      <c r="G63" s="375">
        <f t="shared" si="25"/>
        <v>21453</v>
      </c>
      <c r="H63" s="375">
        <f t="shared" si="26"/>
        <v>8279</v>
      </c>
      <c r="I63" s="375">
        <f t="shared" si="27"/>
        <v>13174</v>
      </c>
      <c r="J63" s="375">
        <f t="shared" si="28"/>
        <v>8324</v>
      </c>
      <c r="K63" s="375">
        <v>8267</v>
      </c>
      <c r="L63" s="375">
        <v>57</v>
      </c>
      <c r="M63" s="375">
        <f t="shared" si="29"/>
        <v>13129</v>
      </c>
      <c r="N63" s="375">
        <v>12</v>
      </c>
      <c r="O63" s="375">
        <v>13117</v>
      </c>
      <c r="P63" s="375">
        <v>935</v>
      </c>
      <c r="Q63" s="320">
        <v>1</v>
      </c>
    </row>
    <row r="64" spans="1:17" ht="13.5" customHeight="1">
      <c r="A64" s="166" t="s">
        <v>1057</v>
      </c>
      <c r="B64" s="374">
        <f t="shared" si="23"/>
        <v>9801</v>
      </c>
      <c r="C64" s="375">
        <v>5585</v>
      </c>
      <c r="D64" s="375">
        <v>337</v>
      </c>
      <c r="E64" s="375">
        <v>3879</v>
      </c>
      <c r="F64" s="375">
        <f t="shared" si="24"/>
        <v>9747</v>
      </c>
      <c r="G64" s="375">
        <f t="shared" si="25"/>
        <v>9486</v>
      </c>
      <c r="H64" s="375">
        <f t="shared" si="26"/>
        <v>4637</v>
      </c>
      <c r="I64" s="375">
        <f t="shared" si="27"/>
        <v>4849</v>
      </c>
      <c r="J64" s="375">
        <f t="shared" si="28"/>
        <v>4565</v>
      </c>
      <c r="K64" s="375">
        <v>4559</v>
      </c>
      <c r="L64" s="375">
        <v>6</v>
      </c>
      <c r="M64" s="375">
        <f t="shared" si="29"/>
        <v>4921</v>
      </c>
      <c r="N64" s="375">
        <v>78</v>
      </c>
      <c r="O64" s="375">
        <v>4843</v>
      </c>
      <c r="P64" s="375">
        <v>261</v>
      </c>
      <c r="Q64" s="320">
        <v>54</v>
      </c>
    </row>
    <row r="65" spans="1:17" ht="13.5" customHeight="1">
      <c r="A65" s="166" t="s">
        <v>1059</v>
      </c>
      <c r="B65" s="374">
        <f t="shared" si="23"/>
        <v>16364</v>
      </c>
      <c r="C65" s="375">
        <v>12069</v>
      </c>
      <c r="D65" s="375">
        <v>111</v>
      </c>
      <c r="E65" s="375">
        <v>4184</v>
      </c>
      <c r="F65" s="375">
        <f t="shared" si="24"/>
        <v>16364</v>
      </c>
      <c r="G65" s="375">
        <f t="shared" si="25"/>
        <v>15949</v>
      </c>
      <c r="H65" s="375">
        <f t="shared" si="26"/>
        <v>6077</v>
      </c>
      <c r="I65" s="375">
        <f t="shared" si="27"/>
        <v>9872</v>
      </c>
      <c r="J65" s="375">
        <f t="shared" si="28"/>
        <v>6067</v>
      </c>
      <c r="K65" s="375">
        <v>6058</v>
      </c>
      <c r="L65" s="375">
        <v>9</v>
      </c>
      <c r="M65" s="375">
        <f t="shared" si="29"/>
        <v>9882</v>
      </c>
      <c r="N65" s="375">
        <v>19</v>
      </c>
      <c r="O65" s="375">
        <v>9863</v>
      </c>
      <c r="P65" s="375">
        <v>415</v>
      </c>
      <c r="Q65" s="320">
        <v>0</v>
      </c>
    </row>
    <row r="66" spans="1:17" ht="13.5" customHeight="1">
      <c r="A66" s="166" t="s">
        <v>1061</v>
      </c>
      <c r="B66" s="374">
        <f t="shared" si="23"/>
        <v>2176</v>
      </c>
      <c r="C66" s="375">
        <v>231</v>
      </c>
      <c r="D66" s="375">
        <v>184</v>
      </c>
      <c r="E66" s="375">
        <v>1761</v>
      </c>
      <c r="F66" s="375">
        <f t="shared" si="24"/>
        <v>2173</v>
      </c>
      <c r="G66" s="375">
        <f t="shared" si="25"/>
        <v>1999</v>
      </c>
      <c r="H66" s="375">
        <f t="shared" si="26"/>
        <v>1516</v>
      </c>
      <c r="I66" s="375">
        <f t="shared" si="27"/>
        <v>483</v>
      </c>
      <c r="J66" s="375">
        <f t="shared" si="28"/>
        <v>1476</v>
      </c>
      <c r="K66" s="375">
        <v>1476</v>
      </c>
      <c r="L66" s="375">
        <v>0</v>
      </c>
      <c r="M66" s="375">
        <f t="shared" si="29"/>
        <v>523</v>
      </c>
      <c r="N66" s="375">
        <v>40</v>
      </c>
      <c r="O66" s="375">
        <v>483</v>
      </c>
      <c r="P66" s="375">
        <v>174</v>
      </c>
      <c r="Q66" s="320">
        <v>3</v>
      </c>
    </row>
    <row r="67" spans="1:17" ht="13.5" customHeight="1">
      <c r="A67" s="154" t="s">
        <v>1063</v>
      </c>
      <c r="B67" s="378">
        <f t="shared" si="23"/>
        <v>14641</v>
      </c>
      <c r="C67" s="379">
        <v>9828</v>
      </c>
      <c r="D67" s="379">
        <v>144</v>
      </c>
      <c r="E67" s="379">
        <v>4669</v>
      </c>
      <c r="F67" s="379">
        <f t="shared" si="24"/>
        <v>14641</v>
      </c>
      <c r="G67" s="379">
        <f t="shared" si="25"/>
        <v>14030</v>
      </c>
      <c r="H67" s="379">
        <f t="shared" si="26"/>
        <v>5118</v>
      </c>
      <c r="I67" s="379">
        <f t="shared" si="27"/>
        <v>8912</v>
      </c>
      <c r="J67" s="379">
        <f t="shared" si="28"/>
        <v>5079</v>
      </c>
      <c r="K67" s="379">
        <v>5071</v>
      </c>
      <c r="L67" s="379">
        <v>8</v>
      </c>
      <c r="M67" s="379">
        <f t="shared" si="29"/>
        <v>8951</v>
      </c>
      <c r="N67" s="379">
        <v>47</v>
      </c>
      <c r="O67" s="379">
        <v>8904</v>
      </c>
      <c r="P67" s="379">
        <v>611</v>
      </c>
      <c r="Q67" s="395">
        <v>0</v>
      </c>
    </row>
    <row r="68" ht="12">
      <c r="A68" s="20" t="s">
        <v>15</v>
      </c>
    </row>
  </sheetData>
  <mergeCells count="14">
    <mergeCell ref="J5:L5"/>
    <mergeCell ref="J4:O4"/>
    <mergeCell ref="A3:A6"/>
    <mergeCell ref="Q3:Q6"/>
    <mergeCell ref="P4:P6"/>
    <mergeCell ref="M5:O5"/>
    <mergeCell ref="J3:P3"/>
    <mergeCell ref="B5:B6"/>
    <mergeCell ref="B3:E4"/>
    <mergeCell ref="G5:I5"/>
    <mergeCell ref="G4:I4"/>
    <mergeCell ref="F4:F6"/>
    <mergeCell ref="F3:I3"/>
    <mergeCell ref="C5:E5"/>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P46"/>
  <sheetViews>
    <sheetView workbookViewId="0" topLeftCell="A1">
      <selection activeCell="A1" sqref="A1"/>
    </sheetView>
  </sheetViews>
  <sheetFormatPr defaultColWidth="9.00390625" defaultRowHeight="13.5"/>
  <cols>
    <col min="1" max="1" width="2.625" style="396" customWidth="1"/>
    <col min="2" max="2" width="14.25390625" style="396" customWidth="1"/>
    <col min="3" max="9" width="8.125" style="396" customWidth="1"/>
    <col min="10" max="15" width="6.125" style="396" customWidth="1"/>
    <col min="16" max="16" width="8.00390625" style="396" customWidth="1"/>
    <col min="17" max="16384" width="9.00390625" style="396" customWidth="1"/>
  </cols>
  <sheetData>
    <row r="2" ht="18" customHeight="1">
      <c r="B2" s="397" t="s">
        <v>76</v>
      </c>
    </row>
    <row r="3" ht="18" customHeight="1">
      <c r="B3" s="397" t="s">
        <v>45</v>
      </c>
    </row>
    <row r="4" spans="11:16" ht="12.75" thickBot="1">
      <c r="K4" s="398"/>
      <c r="P4" s="398"/>
    </row>
    <row r="5" spans="2:16" ht="18" customHeight="1" thickTop="1">
      <c r="B5" s="399"/>
      <c r="C5" s="1392" t="s">
        <v>17</v>
      </c>
      <c r="D5" s="1396" t="s">
        <v>18</v>
      </c>
      <c r="E5" s="1397"/>
      <c r="F5" s="1397"/>
      <c r="G5" s="1397"/>
      <c r="H5" s="1397"/>
      <c r="I5" s="1398"/>
      <c r="J5" s="1396" t="s">
        <v>19</v>
      </c>
      <c r="K5" s="1397"/>
      <c r="L5" s="1397"/>
      <c r="M5" s="1397"/>
      <c r="N5" s="1397"/>
      <c r="O5" s="1398"/>
      <c r="P5" s="1399" t="s">
        <v>46</v>
      </c>
    </row>
    <row r="6" spans="2:16" ht="18" customHeight="1">
      <c r="B6" s="400" t="s">
        <v>1126</v>
      </c>
      <c r="C6" s="1393"/>
      <c r="D6" s="401" t="s">
        <v>20</v>
      </c>
      <c r="E6" s="401" t="s">
        <v>21</v>
      </c>
      <c r="F6" s="401" t="s">
        <v>22</v>
      </c>
      <c r="G6" s="401" t="s">
        <v>22</v>
      </c>
      <c r="H6" s="401" t="s">
        <v>23</v>
      </c>
      <c r="I6" s="401" t="s">
        <v>24</v>
      </c>
      <c r="J6" s="401" t="s">
        <v>47</v>
      </c>
      <c r="K6" s="402">
        <v>30</v>
      </c>
      <c r="L6" s="403">
        <v>90</v>
      </c>
      <c r="M6" s="403">
        <v>150</v>
      </c>
      <c r="N6" s="403">
        <v>200</v>
      </c>
      <c r="O6" s="404">
        <v>250</v>
      </c>
      <c r="P6" s="1400"/>
    </row>
    <row r="7" spans="2:16" ht="18" customHeight="1">
      <c r="B7" s="400" t="s">
        <v>25</v>
      </c>
      <c r="C7" s="1394" t="s">
        <v>48</v>
      </c>
      <c r="D7" s="166"/>
      <c r="E7" s="166"/>
      <c r="F7" s="166" t="s">
        <v>26</v>
      </c>
      <c r="G7" s="166" t="s">
        <v>27</v>
      </c>
      <c r="H7" s="166"/>
      <c r="I7" s="166" t="s">
        <v>28</v>
      </c>
      <c r="J7" s="166"/>
      <c r="K7" s="166" t="s">
        <v>49</v>
      </c>
      <c r="L7" s="405" t="s">
        <v>29</v>
      </c>
      <c r="M7" s="405" t="s">
        <v>29</v>
      </c>
      <c r="N7" s="405" t="s">
        <v>29</v>
      </c>
      <c r="O7" s="33"/>
      <c r="P7" s="1400"/>
    </row>
    <row r="8" spans="2:16" ht="18" customHeight="1">
      <c r="B8" s="406" t="s">
        <v>30</v>
      </c>
      <c r="C8" s="1395"/>
      <c r="D8" s="154" t="s">
        <v>31</v>
      </c>
      <c r="E8" s="154" t="s">
        <v>32</v>
      </c>
      <c r="F8" s="154" t="s">
        <v>33</v>
      </c>
      <c r="G8" s="154" t="s">
        <v>33</v>
      </c>
      <c r="H8" s="154" t="s">
        <v>31</v>
      </c>
      <c r="I8" s="154" t="s">
        <v>34</v>
      </c>
      <c r="J8" s="154" t="s">
        <v>50</v>
      </c>
      <c r="K8" s="154">
        <v>89</v>
      </c>
      <c r="L8" s="407">
        <v>149</v>
      </c>
      <c r="M8" s="407">
        <v>199</v>
      </c>
      <c r="N8" s="407">
        <v>249</v>
      </c>
      <c r="O8" s="154" t="s">
        <v>35</v>
      </c>
      <c r="P8" s="1401"/>
    </row>
    <row r="9" spans="2:16" ht="15" customHeight="1">
      <c r="B9" s="405" t="s">
        <v>51</v>
      </c>
      <c r="C9" s="408">
        <v>776</v>
      </c>
      <c r="D9" s="409">
        <v>750</v>
      </c>
      <c r="E9" s="409">
        <v>9</v>
      </c>
      <c r="F9" s="409" t="s">
        <v>52</v>
      </c>
      <c r="G9" s="409">
        <v>1</v>
      </c>
      <c r="H9" s="409">
        <v>14</v>
      </c>
      <c r="I9" s="409">
        <v>2</v>
      </c>
      <c r="J9" s="409">
        <v>7</v>
      </c>
      <c r="K9" s="409">
        <v>148</v>
      </c>
      <c r="L9" s="409">
        <v>245</v>
      </c>
      <c r="M9" s="409">
        <v>248</v>
      </c>
      <c r="N9" s="409">
        <v>110</v>
      </c>
      <c r="O9" s="40">
        <v>18</v>
      </c>
      <c r="P9" s="410">
        <v>2645</v>
      </c>
    </row>
    <row r="10" spans="2:16" ht="15" customHeight="1">
      <c r="B10" s="411">
        <v>48</v>
      </c>
      <c r="C10" s="412">
        <v>786</v>
      </c>
      <c r="D10" s="40">
        <v>761</v>
      </c>
      <c r="E10" s="40">
        <v>8</v>
      </c>
      <c r="F10" s="40" t="s">
        <v>52</v>
      </c>
      <c r="G10" s="40">
        <v>2</v>
      </c>
      <c r="H10" s="40">
        <v>13</v>
      </c>
      <c r="I10" s="40">
        <v>2</v>
      </c>
      <c r="J10" s="40" t="s">
        <v>52</v>
      </c>
      <c r="K10" s="40">
        <v>103</v>
      </c>
      <c r="L10" s="40">
        <v>181</v>
      </c>
      <c r="M10" s="40">
        <v>227</v>
      </c>
      <c r="N10" s="40">
        <v>160</v>
      </c>
      <c r="O10" s="40">
        <v>27</v>
      </c>
      <c r="P10" s="410">
        <v>2359</v>
      </c>
    </row>
    <row r="11" spans="2:16" ht="15" customHeight="1">
      <c r="B11" s="411">
        <v>49</v>
      </c>
      <c r="C11" s="412">
        <v>829</v>
      </c>
      <c r="D11" s="40">
        <v>738</v>
      </c>
      <c r="E11" s="40">
        <v>7</v>
      </c>
      <c r="F11" s="40" t="s">
        <v>52</v>
      </c>
      <c r="G11" s="40">
        <v>3</v>
      </c>
      <c r="H11" s="40">
        <v>10</v>
      </c>
      <c r="I11" s="40">
        <v>2</v>
      </c>
      <c r="J11" s="40" t="s">
        <v>52</v>
      </c>
      <c r="K11" s="40">
        <v>83</v>
      </c>
      <c r="L11" s="40">
        <v>154</v>
      </c>
      <c r="M11" s="40">
        <v>324</v>
      </c>
      <c r="N11" s="40">
        <v>185</v>
      </c>
      <c r="O11" s="40">
        <v>14</v>
      </c>
      <c r="P11" s="410">
        <v>2381</v>
      </c>
    </row>
    <row r="12" spans="2:16" ht="15" customHeight="1">
      <c r="B12" s="411">
        <v>50</v>
      </c>
      <c r="C12" s="396">
        <v>810</v>
      </c>
      <c r="D12" s="396">
        <v>732</v>
      </c>
      <c r="E12" s="396">
        <v>7</v>
      </c>
      <c r="F12" s="40" t="s">
        <v>52</v>
      </c>
      <c r="G12" s="396">
        <v>2</v>
      </c>
      <c r="H12" s="396">
        <v>10</v>
      </c>
      <c r="I12" s="396">
        <v>2</v>
      </c>
      <c r="J12" s="40" t="s">
        <v>52</v>
      </c>
      <c r="K12" s="396">
        <v>85</v>
      </c>
      <c r="L12" s="396">
        <v>140</v>
      </c>
      <c r="M12" s="396">
        <v>324</v>
      </c>
      <c r="N12" s="396">
        <v>190</v>
      </c>
      <c r="O12" s="396">
        <v>14</v>
      </c>
      <c r="P12" s="410">
        <v>2236</v>
      </c>
    </row>
    <row r="13" spans="2:16" ht="15" customHeight="1">
      <c r="B13" s="411">
        <v>51</v>
      </c>
      <c r="C13" s="412">
        <v>809</v>
      </c>
      <c r="D13" s="40">
        <v>729</v>
      </c>
      <c r="E13" s="40">
        <v>7</v>
      </c>
      <c r="F13" s="40" t="s">
        <v>52</v>
      </c>
      <c r="G13" s="40">
        <v>2</v>
      </c>
      <c r="H13" s="40">
        <v>10</v>
      </c>
      <c r="I13" s="40">
        <v>2</v>
      </c>
      <c r="J13" s="40" t="s">
        <v>52</v>
      </c>
      <c r="K13" s="40">
        <v>77</v>
      </c>
      <c r="L13" s="40">
        <v>136</v>
      </c>
      <c r="M13" s="40">
        <v>321</v>
      </c>
      <c r="N13" s="40">
        <v>206</v>
      </c>
      <c r="O13" s="40">
        <v>10</v>
      </c>
      <c r="P13" s="410">
        <v>2122</v>
      </c>
    </row>
    <row r="14" spans="2:16" ht="15" customHeight="1">
      <c r="B14" s="411">
        <v>52</v>
      </c>
      <c r="C14" s="412">
        <v>810</v>
      </c>
      <c r="D14" s="40">
        <v>728</v>
      </c>
      <c r="E14" s="40">
        <v>8</v>
      </c>
      <c r="F14" s="40" t="s">
        <v>52</v>
      </c>
      <c r="G14" s="40">
        <v>2</v>
      </c>
      <c r="H14" s="40">
        <v>11</v>
      </c>
      <c r="I14" s="40">
        <v>2</v>
      </c>
      <c r="J14" s="40" t="s">
        <v>52</v>
      </c>
      <c r="K14" s="40">
        <v>66</v>
      </c>
      <c r="L14" s="40">
        <v>157</v>
      </c>
      <c r="M14" s="40">
        <v>317</v>
      </c>
      <c r="N14" s="40">
        <v>202</v>
      </c>
      <c r="O14" s="40">
        <v>9</v>
      </c>
      <c r="P14" s="410">
        <v>2142</v>
      </c>
    </row>
    <row r="15" spans="1:16" s="415" customFormat="1" ht="15" customHeight="1">
      <c r="A15" s="413"/>
      <c r="B15" s="414">
        <v>53</v>
      </c>
      <c r="C15" s="87">
        <f>SUM(D15:I15)</f>
        <v>764</v>
      </c>
      <c r="D15" s="38">
        <v>742</v>
      </c>
      <c r="E15" s="38">
        <v>8</v>
      </c>
      <c r="F15" s="38" t="s">
        <v>52</v>
      </c>
      <c r="G15" s="38">
        <v>2</v>
      </c>
      <c r="H15" s="38">
        <v>10</v>
      </c>
      <c r="I15" s="38">
        <v>2</v>
      </c>
      <c r="J15" s="38">
        <v>1</v>
      </c>
      <c r="K15" s="120">
        <v>130</v>
      </c>
      <c r="L15" s="38">
        <v>218</v>
      </c>
      <c r="M15" s="38">
        <v>231</v>
      </c>
      <c r="N15" s="38">
        <v>101</v>
      </c>
      <c r="O15" s="38">
        <v>83</v>
      </c>
      <c r="P15" s="413">
        <v>764</v>
      </c>
    </row>
    <row r="16" spans="1:16" ht="9.75" customHeight="1">
      <c r="A16" s="416"/>
      <c r="B16" s="417"/>
      <c r="C16" s="418"/>
      <c r="D16" s="419"/>
      <c r="E16" s="419"/>
      <c r="F16" s="419"/>
      <c r="G16" s="419"/>
      <c r="H16" s="419"/>
      <c r="I16" s="419"/>
      <c r="J16" s="419"/>
      <c r="K16" s="419"/>
      <c r="L16" s="419"/>
      <c r="M16" s="419"/>
      <c r="N16" s="419"/>
      <c r="O16" s="419"/>
      <c r="P16" s="410"/>
    </row>
    <row r="17" spans="2:16" ht="13.5" customHeight="1">
      <c r="B17" s="166" t="s">
        <v>36</v>
      </c>
      <c r="C17" s="412">
        <f aca="true" t="shared" si="0" ref="C17:C28">SUM(D17:I17)</f>
        <v>51</v>
      </c>
      <c r="D17" s="40">
        <v>51</v>
      </c>
      <c r="E17" s="134" t="s">
        <v>52</v>
      </c>
      <c r="F17" s="134" t="s">
        <v>52</v>
      </c>
      <c r="G17" s="134" t="s">
        <v>52</v>
      </c>
      <c r="H17" s="134" t="s">
        <v>52</v>
      </c>
      <c r="I17" s="134" t="s">
        <v>52</v>
      </c>
      <c r="J17" s="134" t="s">
        <v>52</v>
      </c>
      <c r="K17" s="40">
        <v>33</v>
      </c>
      <c r="L17" s="40">
        <v>17</v>
      </c>
      <c r="M17" s="40">
        <v>1</v>
      </c>
      <c r="N17" s="40" t="s">
        <v>52</v>
      </c>
      <c r="O17" s="40" t="s">
        <v>52</v>
      </c>
      <c r="P17" s="410">
        <v>51</v>
      </c>
    </row>
    <row r="18" spans="2:16" ht="13.5" customHeight="1">
      <c r="B18" s="166" t="s">
        <v>53</v>
      </c>
      <c r="C18" s="412">
        <f t="shared" si="0"/>
        <v>6</v>
      </c>
      <c r="D18" s="40">
        <v>6</v>
      </c>
      <c r="E18" s="40" t="s">
        <v>52</v>
      </c>
      <c r="F18" s="40" t="s">
        <v>52</v>
      </c>
      <c r="G18" s="40" t="s">
        <v>52</v>
      </c>
      <c r="H18" s="40" t="s">
        <v>52</v>
      </c>
      <c r="I18" s="40" t="s">
        <v>52</v>
      </c>
      <c r="J18" s="40" t="s">
        <v>52</v>
      </c>
      <c r="K18" s="40">
        <v>1</v>
      </c>
      <c r="L18" s="40">
        <v>2</v>
      </c>
      <c r="M18" s="40">
        <v>2</v>
      </c>
      <c r="N18" s="40">
        <v>1</v>
      </c>
      <c r="O18" s="40" t="s">
        <v>52</v>
      </c>
      <c r="P18" s="410">
        <v>6</v>
      </c>
    </row>
    <row r="19" spans="2:16" ht="13.5" customHeight="1">
      <c r="B19" s="166" t="s">
        <v>54</v>
      </c>
      <c r="C19" s="412">
        <f t="shared" si="0"/>
        <v>130</v>
      </c>
      <c r="D19" s="40">
        <v>130</v>
      </c>
      <c r="E19" s="40" t="s">
        <v>52</v>
      </c>
      <c r="F19" s="40" t="s">
        <v>52</v>
      </c>
      <c r="G19" s="40" t="s">
        <v>52</v>
      </c>
      <c r="H19" s="40" t="s">
        <v>52</v>
      </c>
      <c r="I19" s="40" t="s">
        <v>52</v>
      </c>
      <c r="J19" s="40" t="s">
        <v>52</v>
      </c>
      <c r="K19" s="40">
        <v>45</v>
      </c>
      <c r="L19" s="40">
        <v>61</v>
      </c>
      <c r="M19" s="40">
        <v>24</v>
      </c>
      <c r="N19" s="40" t="s">
        <v>52</v>
      </c>
      <c r="O19" s="40" t="s">
        <v>52</v>
      </c>
      <c r="P19" s="410">
        <v>130</v>
      </c>
    </row>
    <row r="20" spans="2:16" ht="13.5" customHeight="1">
      <c r="B20" s="420" t="s">
        <v>55</v>
      </c>
      <c r="C20" s="412">
        <f t="shared" si="0"/>
        <v>349</v>
      </c>
      <c r="D20" s="40">
        <v>349</v>
      </c>
      <c r="E20" s="40" t="s">
        <v>52</v>
      </c>
      <c r="F20" s="40" t="s">
        <v>52</v>
      </c>
      <c r="G20" s="40" t="s">
        <v>52</v>
      </c>
      <c r="H20" s="40" t="s">
        <v>52</v>
      </c>
      <c r="I20" s="40" t="s">
        <v>52</v>
      </c>
      <c r="J20" s="40" t="s">
        <v>52</v>
      </c>
      <c r="K20" s="40">
        <v>43</v>
      </c>
      <c r="L20" s="40">
        <v>102</v>
      </c>
      <c r="M20" s="40">
        <v>139</v>
      </c>
      <c r="N20" s="40">
        <v>47</v>
      </c>
      <c r="O20" s="40">
        <v>18</v>
      </c>
      <c r="P20" s="410">
        <v>349</v>
      </c>
    </row>
    <row r="21" spans="2:16" ht="13.5" customHeight="1">
      <c r="B21" s="420" t="s">
        <v>56</v>
      </c>
      <c r="C21" s="412">
        <f t="shared" si="0"/>
        <v>102</v>
      </c>
      <c r="D21" s="40">
        <v>102</v>
      </c>
      <c r="E21" s="40" t="s">
        <v>52</v>
      </c>
      <c r="F21" s="40" t="s">
        <v>52</v>
      </c>
      <c r="G21" s="40" t="s">
        <v>52</v>
      </c>
      <c r="H21" s="40" t="s">
        <v>52</v>
      </c>
      <c r="I21" s="40" t="s">
        <v>52</v>
      </c>
      <c r="J21" s="40" t="s">
        <v>52</v>
      </c>
      <c r="K21" s="40">
        <v>2</v>
      </c>
      <c r="L21" s="40">
        <v>19</v>
      </c>
      <c r="M21" s="40">
        <v>28</v>
      </c>
      <c r="N21" s="40">
        <v>25</v>
      </c>
      <c r="O21" s="40">
        <v>28</v>
      </c>
      <c r="P21" s="410">
        <v>102</v>
      </c>
    </row>
    <row r="22" spans="2:16" ht="13.5" customHeight="1">
      <c r="B22" s="420" t="s">
        <v>57</v>
      </c>
      <c r="C22" s="412">
        <f t="shared" si="0"/>
        <v>48</v>
      </c>
      <c r="D22" s="40">
        <v>48</v>
      </c>
      <c r="E22" s="40" t="s">
        <v>52</v>
      </c>
      <c r="F22" s="40" t="s">
        <v>52</v>
      </c>
      <c r="G22" s="40" t="s">
        <v>52</v>
      </c>
      <c r="H22" s="40" t="s">
        <v>52</v>
      </c>
      <c r="I22" s="40" t="s">
        <v>52</v>
      </c>
      <c r="J22" s="40" t="s">
        <v>52</v>
      </c>
      <c r="K22" s="40">
        <v>2</v>
      </c>
      <c r="L22" s="40">
        <v>8</v>
      </c>
      <c r="M22" s="40">
        <v>12</v>
      </c>
      <c r="N22" s="40">
        <v>10</v>
      </c>
      <c r="O22" s="40">
        <v>16</v>
      </c>
      <c r="P22" s="410">
        <v>48</v>
      </c>
    </row>
    <row r="23" spans="2:16" ht="13.5" customHeight="1">
      <c r="B23" s="420" t="s">
        <v>58</v>
      </c>
      <c r="C23" s="412">
        <f t="shared" si="0"/>
        <v>26</v>
      </c>
      <c r="D23" s="40">
        <v>25</v>
      </c>
      <c r="E23" s="40" t="s">
        <v>52</v>
      </c>
      <c r="F23" s="40" t="s">
        <v>52</v>
      </c>
      <c r="G23" s="40" t="s">
        <v>52</v>
      </c>
      <c r="H23" s="40">
        <v>1</v>
      </c>
      <c r="I23" s="40" t="s">
        <v>52</v>
      </c>
      <c r="J23" s="40" t="s">
        <v>52</v>
      </c>
      <c r="K23" s="40" t="s">
        <v>52</v>
      </c>
      <c r="L23" s="40">
        <v>1</v>
      </c>
      <c r="M23" s="40">
        <v>13</v>
      </c>
      <c r="N23" s="40">
        <v>9</v>
      </c>
      <c r="O23" s="40">
        <v>3</v>
      </c>
      <c r="P23" s="1391">
        <v>29</v>
      </c>
    </row>
    <row r="24" spans="2:16" ht="13.5" customHeight="1">
      <c r="B24" s="420" t="s">
        <v>59</v>
      </c>
      <c r="C24" s="412">
        <f t="shared" si="0"/>
        <v>3</v>
      </c>
      <c r="D24" s="40">
        <v>3</v>
      </c>
      <c r="E24" s="40" t="s">
        <v>52</v>
      </c>
      <c r="F24" s="40" t="s">
        <v>52</v>
      </c>
      <c r="G24" s="40" t="s">
        <v>52</v>
      </c>
      <c r="H24" s="40" t="s">
        <v>52</v>
      </c>
      <c r="I24" s="40" t="s">
        <v>52</v>
      </c>
      <c r="J24" s="40" t="s">
        <v>52</v>
      </c>
      <c r="K24" s="40" t="s">
        <v>52</v>
      </c>
      <c r="L24" s="40" t="s">
        <v>52</v>
      </c>
      <c r="M24" s="40">
        <v>2</v>
      </c>
      <c r="N24" s="40">
        <v>1</v>
      </c>
      <c r="O24" s="40" t="s">
        <v>52</v>
      </c>
      <c r="P24" s="1391"/>
    </row>
    <row r="25" spans="2:16" ht="13.5" customHeight="1">
      <c r="B25" s="420" t="s">
        <v>60</v>
      </c>
      <c r="C25" s="412">
        <f t="shared" si="0"/>
        <v>13</v>
      </c>
      <c r="D25" s="40">
        <v>11</v>
      </c>
      <c r="E25" s="40">
        <v>2</v>
      </c>
      <c r="F25" s="40" t="s">
        <v>52</v>
      </c>
      <c r="G25" s="40" t="s">
        <v>52</v>
      </c>
      <c r="H25" s="40" t="s">
        <v>52</v>
      </c>
      <c r="I25" s="40" t="s">
        <v>52</v>
      </c>
      <c r="J25" s="40" t="s">
        <v>52</v>
      </c>
      <c r="K25" s="40" t="s">
        <v>52</v>
      </c>
      <c r="L25" s="40">
        <v>2</v>
      </c>
      <c r="M25" s="40">
        <v>2</v>
      </c>
      <c r="N25" s="40">
        <v>2</v>
      </c>
      <c r="O25" s="40">
        <v>7</v>
      </c>
      <c r="P25" s="1391">
        <v>24</v>
      </c>
    </row>
    <row r="26" spans="2:16" ht="13.5" customHeight="1">
      <c r="B26" s="420" t="s">
        <v>61</v>
      </c>
      <c r="C26" s="412">
        <f t="shared" si="0"/>
        <v>11</v>
      </c>
      <c r="D26" s="40">
        <v>8</v>
      </c>
      <c r="E26" s="40">
        <v>3</v>
      </c>
      <c r="F26" s="40" t="s">
        <v>52</v>
      </c>
      <c r="G26" s="40" t="s">
        <v>52</v>
      </c>
      <c r="H26" s="40" t="s">
        <v>52</v>
      </c>
      <c r="I26" s="40" t="s">
        <v>52</v>
      </c>
      <c r="J26" s="40" t="s">
        <v>52</v>
      </c>
      <c r="K26" s="40" t="s">
        <v>52</v>
      </c>
      <c r="L26" s="40">
        <v>1</v>
      </c>
      <c r="M26" s="40">
        <v>2</v>
      </c>
      <c r="N26" s="40">
        <v>3</v>
      </c>
      <c r="O26" s="40">
        <v>5</v>
      </c>
      <c r="P26" s="1391"/>
    </row>
    <row r="27" spans="2:16" ht="13.5" customHeight="1">
      <c r="B27" s="420" t="s">
        <v>62</v>
      </c>
      <c r="C27" s="412">
        <f t="shared" si="0"/>
        <v>4</v>
      </c>
      <c r="D27" s="40">
        <v>2</v>
      </c>
      <c r="E27" s="40">
        <v>1</v>
      </c>
      <c r="F27" s="40" t="s">
        <v>52</v>
      </c>
      <c r="G27" s="40" t="s">
        <v>52</v>
      </c>
      <c r="H27" s="40" t="s">
        <v>52</v>
      </c>
      <c r="I27" s="40">
        <v>1</v>
      </c>
      <c r="J27" s="40" t="s">
        <v>52</v>
      </c>
      <c r="K27" s="40" t="s">
        <v>52</v>
      </c>
      <c r="L27" s="40" t="s">
        <v>52</v>
      </c>
      <c r="M27" s="40">
        <v>1</v>
      </c>
      <c r="N27" s="40">
        <v>1</v>
      </c>
      <c r="O27" s="40">
        <v>2</v>
      </c>
      <c r="P27" s="422">
        <v>4</v>
      </c>
    </row>
    <row r="28" spans="2:16" ht="13.5" customHeight="1">
      <c r="B28" s="405" t="s">
        <v>63</v>
      </c>
      <c r="C28" s="412">
        <f t="shared" si="0"/>
        <v>3</v>
      </c>
      <c r="D28" s="40" t="s">
        <v>52</v>
      </c>
      <c r="E28" s="40">
        <v>2</v>
      </c>
      <c r="F28" s="40" t="s">
        <v>52</v>
      </c>
      <c r="G28" s="40" t="s">
        <v>52</v>
      </c>
      <c r="H28" s="40" t="s">
        <v>52</v>
      </c>
      <c r="I28" s="40">
        <v>1</v>
      </c>
      <c r="J28" s="40" t="s">
        <v>52</v>
      </c>
      <c r="K28" s="40" t="s">
        <v>52</v>
      </c>
      <c r="L28" s="40" t="s">
        <v>52</v>
      </c>
      <c r="M28" s="40" t="s">
        <v>52</v>
      </c>
      <c r="N28" s="40" t="s">
        <v>52</v>
      </c>
      <c r="O28" s="40">
        <v>3</v>
      </c>
      <c r="P28" s="1391">
        <v>3</v>
      </c>
    </row>
    <row r="29" spans="2:16" ht="13.5" customHeight="1">
      <c r="B29" s="405" t="s">
        <v>64</v>
      </c>
      <c r="C29" s="40" t="s">
        <v>52</v>
      </c>
      <c r="D29" s="40" t="s">
        <v>52</v>
      </c>
      <c r="E29" s="40" t="s">
        <v>52</v>
      </c>
      <c r="F29" s="40" t="s">
        <v>52</v>
      </c>
      <c r="G29" s="40" t="s">
        <v>52</v>
      </c>
      <c r="H29" s="40" t="s">
        <v>52</v>
      </c>
      <c r="I29" s="40" t="s">
        <v>52</v>
      </c>
      <c r="J29" s="40" t="s">
        <v>52</v>
      </c>
      <c r="K29" s="40" t="s">
        <v>52</v>
      </c>
      <c r="L29" s="40" t="s">
        <v>52</v>
      </c>
      <c r="M29" s="40" t="s">
        <v>52</v>
      </c>
      <c r="N29" s="40" t="s">
        <v>52</v>
      </c>
      <c r="O29" s="40" t="s">
        <v>52</v>
      </c>
      <c r="P29" s="1391"/>
    </row>
    <row r="30" spans="2:16" ht="13.5" customHeight="1">
      <c r="B30" s="166" t="s">
        <v>37</v>
      </c>
      <c r="C30" s="412">
        <f>SUM(D30:I30)</f>
        <v>18</v>
      </c>
      <c r="D30" s="40">
        <v>7</v>
      </c>
      <c r="E30" s="40" t="s">
        <v>52</v>
      </c>
      <c r="F30" s="40" t="s">
        <v>52</v>
      </c>
      <c r="G30" s="40">
        <v>2</v>
      </c>
      <c r="H30" s="40">
        <v>9</v>
      </c>
      <c r="I30" s="40" t="s">
        <v>52</v>
      </c>
      <c r="J30" s="40">
        <v>1</v>
      </c>
      <c r="K30" s="40">
        <v>4</v>
      </c>
      <c r="L30" s="40">
        <v>5</v>
      </c>
      <c r="M30" s="40">
        <v>5</v>
      </c>
      <c r="N30" s="40">
        <v>2</v>
      </c>
      <c r="O30" s="40">
        <v>1</v>
      </c>
      <c r="P30" s="410">
        <v>18</v>
      </c>
    </row>
    <row r="31" spans="2:16" ht="13.5" customHeight="1">
      <c r="B31" s="166" t="s">
        <v>65</v>
      </c>
      <c r="C31" s="40" t="s">
        <v>66</v>
      </c>
      <c r="D31" s="40" t="s">
        <v>66</v>
      </c>
      <c r="E31" s="40" t="s">
        <v>66</v>
      </c>
      <c r="F31" s="40" t="s">
        <v>66</v>
      </c>
      <c r="G31" s="40" t="s">
        <v>66</v>
      </c>
      <c r="H31" s="40" t="s">
        <v>66</v>
      </c>
      <c r="I31" s="40" t="s">
        <v>66</v>
      </c>
      <c r="J31" s="40" t="s">
        <v>66</v>
      </c>
      <c r="K31" s="40" t="s">
        <v>66</v>
      </c>
      <c r="L31" s="40" t="s">
        <v>66</v>
      </c>
      <c r="M31" s="40" t="s">
        <v>66</v>
      </c>
      <c r="N31" s="40" t="s">
        <v>66</v>
      </c>
      <c r="O31" s="40" t="s">
        <v>66</v>
      </c>
      <c r="P31" s="422" t="s">
        <v>66</v>
      </c>
    </row>
    <row r="32" spans="2:16" ht="13.5" customHeight="1">
      <c r="B32" s="166" t="s">
        <v>67</v>
      </c>
      <c r="C32" s="40" t="s">
        <v>68</v>
      </c>
      <c r="D32" s="40" t="s">
        <v>68</v>
      </c>
      <c r="E32" s="40"/>
      <c r="F32" s="40" t="s">
        <v>68</v>
      </c>
      <c r="G32" s="40" t="s">
        <v>68</v>
      </c>
      <c r="H32" s="40" t="s">
        <v>68</v>
      </c>
      <c r="I32" s="40" t="s">
        <v>68</v>
      </c>
      <c r="J32" s="40" t="s">
        <v>68</v>
      </c>
      <c r="K32" s="40" t="s">
        <v>68</v>
      </c>
      <c r="L32" s="40" t="s">
        <v>68</v>
      </c>
      <c r="M32" s="40" t="s">
        <v>68</v>
      </c>
      <c r="N32" s="40" t="s">
        <v>68</v>
      </c>
      <c r="O32" s="40" t="s">
        <v>68</v>
      </c>
      <c r="P32" s="422" t="s">
        <v>68</v>
      </c>
    </row>
    <row r="33" spans="2:16" ht="9.75" customHeight="1">
      <c r="B33" s="166"/>
      <c r="C33" s="412"/>
      <c r="D33" s="40"/>
      <c r="E33" s="40"/>
      <c r="F33" s="40"/>
      <c r="G33" s="40"/>
      <c r="H33" s="40"/>
      <c r="I33" s="40"/>
      <c r="J33" s="40"/>
      <c r="K33" s="40"/>
      <c r="L33" s="40"/>
      <c r="M33" s="40"/>
      <c r="N33" s="40"/>
      <c r="O33" s="40"/>
      <c r="P33" s="410"/>
    </row>
    <row r="34" spans="2:16" ht="19.5" customHeight="1">
      <c r="B34" s="166" t="s">
        <v>69</v>
      </c>
      <c r="C34" s="412"/>
      <c r="D34" s="40"/>
      <c r="E34" s="40"/>
      <c r="F34" s="40"/>
      <c r="G34" s="40"/>
      <c r="H34" s="40"/>
      <c r="I34" s="40"/>
      <c r="J34" s="40"/>
      <c r="K34" s="40"/>
      <c r="L34" s="40"/>
      <c r="M34" s="40"/>
      <c r="N34" s="40"/>
      <c r="O34" s="40"/>
      <c r="P34" s="410"/>
    </row>
    <row r="35" spans="2:16" ht="13.5" customHeight="1">
      <c r="B35" s="166" t="s">
        <v>70</v>
      </c>
      <c r="C35" s="412">
        <f aca="true" t="shared" si="1" ref="C35:C43">SUM(D35:I35)</f>
        <v>92</v>
      </c>
      <c r="D35" s="40">
        <v>91</v>
      </c>
      <c r="E35" s="40" t="s">
        <v>66</v>
      </c>
      <c r="F35" s="40" t="s">
        <v>66</v>
      </c>
      <c r="G35" s="40" t="s">
        <v>66</v>
      </c>
      <c r="H35" s="40">
        <v>1</v>
      </c>
      <c r="I35" s="40" t="s">
        <v>66</v>
      </c>
      <c r="J35" s="40" t="s">
        <v>66</v>
      </c>
      <c r="K35" s="40">
        <v>35</v>
      </c>
      <c r="L35" s="40">
        <v>29</v>
      </c>
      <c r="M35" s="40">
        <v>17</v>
      </c>
      <c r="N35" s="40">
        <v>10</v>
      </c>
      <c r="O35" s="40">
        <v>1</v>
      </c>
      <c r="P35" s="410">
        <v>270</v>
      </c>
    </row>
    <row r="36" spans="2:16" ht="13.5" customHeight="1">
      <c r="B36" s="166" t="s">
        <v>71</v>
      </c>
      <c r="C36" s="412">
        <f t="shared" si="1"/>
        <v>16</v>
      </c>
      <c r="D36" s="40">
        <v>14</v>
      </c>
      <c r="E36" s="40" t="s">
        <v>72</v>
      </c>
      <c r="F36" s="40" t="s">
        <v>72</v>
      </c>
      <c r="G36" s="40" t="s">
        <v>72</v>
      </c>
      <c r="H36" s="40">
        <v>2</v>
      </c>
      <c r="I36" s="40" t="s">
        <v>72</v>
      </c>
      <c r="J36" s="40" t="s">
        <v>72</v>
      </c>
      <c r="K36" s="40">
        <v>6</v>
      </c>
      <c r="L36" s="40">
        <v>5</v>
      </c>
      <c r="M36" s="40">
        <v>2</v>
      </c>
      <c r="N36" s="40">
        <v>2</v>
      </c>
      <c r="O36" s="40">
        <v>1</v>
      </c>
      <c r="P36" s="410">
        <v>61</v>
      </c>
    </row>
    <row r="37" spans="2:16" ht="13.5" customHeight="1">
      <c r="B37" s="166" t="s">
        <v>38</v>
      </c>
      <c r="C37" s="412">
        <f t="shared" si="1"/>
        <v>146</v>
      </c>
      <c r="D37" s="40">
        <v>140</v>
      </c>
      <c r="E37" s="40">
        <v>5</v>
      </c>
      <c r="F37" s="40" t="s">
        <v>72</v>
      </c>
      <c r="G37" s="40" t="s">
        <v>72</v>
      </c>
      <c r="H37" s="40">
        <v>1</v>
      </c>
      <c r="I37" s="40" t="s">
        <v>72</v>
      </c>
      <c r="J37" s="40" t="s">
        <v>72</v>
      </c>
      <c r="K37" s="40">
        <v>29</v>
      </c>
      <c r="L37" s="40">
        <v>20</v>
      </c>
      <c r="M37" s="40">
        <v>56</v>
      </c>
      <c r="N37" s="40">
        <v>27</v>
      </c>
      <c r="O37" s="40">
        <v>14</v>
      </c>
      <c r="P37" s="410">
        <v>348</v>
      </c>
    </row>
    <row r="38" spans="2:16" ht="13.5" customHeight="1">
      <c r="B38" s="166" t="s">
        <v>39</v>
      </c>
      <c r="C38" s="412">
        <f t="shared" si="1"/>
        <v>161</v>
      </c>
      <c r="D38" s="40">
        <v>158</v>
      </c>
      <c r="E38" s="40" t="s">
        <v>72</v>
      </c>
      <c r="F38" s="40" t="s">
        <v>72</v>
      </c>
      <c r="G38" s="40" t="s">
        <v>72</v>
      </c>
      <c r="H38" s="40">
        <v>3</v>
      </c>
      <c r="I38" s="40" t="s">
        <v>72</v>
      </c>
      <c r="J38" s="40">
        <v>1</v>
      </c>
      <c r="K38" s="40">
        <v>17</v>
      </c>
      <c r="L38" s="40">
        <v>34</v>
      </c>
      <c r="M38" s="40">
        <v>29</v>
      </c>
      <c r="N38" s="40">
        <v>23</v>
      </c>
      <c r="O38" s="40">
        <v>57</v>
      </c>
      <c r="P38" s="410">
        <v>523</v>
      </c>
    </row>
    <row r="39" spans="2:16" ht="13.5" customHeight="1">
      <c r="B39" s="166" t="s">
        <v>40</v>
      </c>
      <c r="C39" s="412">
        <f t="shared" si="1"/>
        <v>70</v>
      </c>
      <c r="D39" s="40">
        <v>64</v>
      </c>
      <c r="E39" s="40">
        <v>3</v>
      </c>
      <c r="F39" s="40" t="s">
        <v>72</v>
      </c>
      <c r="G39" s="40" t="s">
        <v>72</v>
      </c>
      <c r="H39" s="40">
        <v>1</v>
      </c>
      <c r="I39" s="40">
        <v>2</v>
      </c>
      <c r="J39" s="40" t="s">
        <v>72</v>
      </c>
      <c r="K39" s="40">
        <v>9</v>
      </c>
      <c r="L39" s="40">
        <v>29</v>
      </c>
      <c r="M39" s="40">
        <v>21</v>
      </c>
      <c r="N39" s="40">
        <v>6</v>
      </c>
      <c r="O39" s="40">
        <v>5</v>
      </c>
      <c r="P39" s="410">
        <v>243</v>
      </c>
    </row>
    <row r="40" spans="2:16" ht="13.5" customHeight="1">
      <c r="B40" s="166" t="s">
        <v>41</v>
      </c>
      <c r="C40" s="412">
        <f t="shared" si="1"/>
        <v>43</v>
      </c>
      <c r="D40" s="40">
        <v>42</v>
      </c>
      <c r="E40" s="40" t="s">
        <v>72</v>
      </c>
      <c r="F40" s="40" t="s">
        <v>72</v>
      </c>
      <c r="G40" s="40" t="s">
        <v>72</v>
      </c>
      <c r="H40" s="40">
        <v>1</v>
      </c>
      <c r="I40" s="40" t="s">
        <v>72</v>
      </c>
      <c r="J40" s="40" t="s">
        <v>72</v>
      </c>
      <c r="K40" s="40">
        <v>3</v>
      </c>
      <c r="L40" s="40">
        <v>28</v>
      </c>
      <c r="M40" s="40">
        <v>6</v>
      </c>
      <c r="N40" s="40">
        <v>5</v>
      </c>
      <c r="O40" s="40">
        <v>1</v>
      </c>
      <c r="P40" s="410">
        <v>115</v>
      </c>
    </row>
    <row r="41" spans="2:16" ht="13.5" customHeight="1">
      <c r="B41" s="166" t="s">
        <v>42</v>
      </c>
      <c r="C41" s="412">
        <f t="shared" si="1"/>
        <v>61</v>
      </c>
      <c r="D41" s="40">
        <v>60</v>
      </c>
      <c r="E41" s="40" t="s">
        <v>72</v>
      </c>
      <c r="F41" s="40" t="s">
        <v>72</v>
      </c>
      <c r="G41" s="40" t="s">
        <v>72</v>
      </c>
      <c r="H41" s="40">
        <v>1</v>
      </c>
      <c r="I41" s="40" t="s">
        <v>72</v>
      </c>
      <c r="J41" s="40" t="s">
        <v>72</v>
      </c>
      <c r="K41" s="40">
        <v>7</v>
      </c>
      <c r="L41" s="40">
        <v>27</v>
      </c>
      <c r="M41" s="40">
        <v>22</v>
      </c>
      <c r="N41" s="40">
        <v>5</v>
      </c>
      <c r="O41" s="40" t="s">
        <v>72</v>
      </c>
      <c r="P41" s="410">
        <v>172</v>
      </c>
    </row>
    <row r="42" spans="2:16" ht="13.5" customHeight="1">
      <c r="B42" s="166" t="s">
        <v>43</v>
      </c>
      <c r="C42" s="412">
        <f t="shared" si="1"/>
        <v>61</v>
      </c>
      <c r="D42" s="40">
        <v>60</v>
      </c>
      <c r="E42" s="40" t="s">
        <v>72</v>
      </c>
      <c r="F42" s="40" t="s">
        <v>72</v>
      </c>
      <c r="G42" s="40">
        <v>1</v>
      </c>
      <c r="H42" s="40" t="s">
        <v>72</v>
      </c>
      <c r="I42" s="40" t="s">
        <v>72</v>
      </c>
      <c r="J42" s="40" t="s">
        <v>72</v>
      </c>
      <c r="K42" s="40">
        <v>5</v>
      </c>
      <c r="L42" s="40">
        <v>26</v>
      </c>
      <c r="M42" s="40">
        <v>26</v>
      </c>
      <c r="N42" s="40">
        <v>4</v>
      </c>
      <c r="O42" s="40" t="s">
        <v>72</v>
      </c>
      <c r="P42" s="410">
        <v>79</v>
      </c>
    </row>
    <row r="43" spans="2:16" ht="13.5" customHeight="1">
      <c r="B43" s="154" t="s">
        <v>44</v>
      </c>
      <c r="C43" s="423">
        <f t="shared" si="1"/>
        <v>114</v>
      </c>
      <c r="D43" s="44">
        <v>113</v>
      </c>
      <c r="E43" s="44" t="s">
        <v>72</v>
      </c>
      <c r="F43" s="44" t="s">
        <v>72</v>
      </c>
      <c r="G43" s="44">
        <v>1</v>
      </c>
      <c r="H43" s="44" t="s">
        <v>72</v>
      </c>
      <c r="I43" s="44" t="s">
        <v>72</v>
      </c>
      <c r="J43" s="44" t="s">
        <v>72</v>
      </c>
      <c r="K43" s="44">
        <v>19</v>
      </c>
      <c r="L43" s="44">
        <v>20</v>
      </c>
      <c r="M43" s="44">
        <v>52</v>
      </c>
      <c r="N43" s="44">
        <v>19</v>
      </c>
      <c r="O43" s="44">
        <v>4</v>
      </c>
      <c r="P43" s="424">
        <v>221</v>
      </c>
    </row>
    <row r="44" spans="2:15" ht="13.5" customHeight="1">
      <c r="B44" s="20" t="s">
        <v>73</v>
      </c>
      <c r="C44" s="20"/>
      <c r="D44" s="20"/>
      <c r="E44" s="20"/>
      <c r="F44" s="20"/>
      <c r="G44" s="20"/>
      <c r="H44" s="20"/>
      <c r="I44" s="20"/>
      <c r="J44" s="20"/>
      <c r="K44" s="40"/>
      <c r="L44" s="40"/>
      <c r="M44" s="40"/>
      <c r="N44" s="40"/>
      <c r="O44" s="40"/>
    </row>
    <row r="45" ht="12">
      <c r="B45" s="396" t="s">
        <v>74</v>
      </c>
    </row>
    <row r="46" ht="12">
      <c r="B46" s="396" t="s">
        <v>75</v>
      </c>
    </row>
  </sheetData>
  <mergeCells count="8">
    <mergeCell ref="P23:P24"/>
    <mergeCell ref="P25:P26"/>
    <mergeCell ref="P28:P29"/>
    <mergeCell ref="C5:C6"/>
    <mergeCell ref="C7:C8"/>
    <mergeCell ref="D5:I5"/>
    <mergeCell ref="P5:P8"/>
    <mergeCell ref="J5:O5"/>
  </mergeCells>
  <printOptions/>
  <pageMargins left="0.2755905511811024" right="0.2755905511811024" top="0.3937007874015748" bottom="0.3937007874015748" header="0.1968503937007874" footer="0.1968503937007874"/>
  <pageSetup horizontalDpi="400" verticalDpi="400" orientation="portrait" paperSize="9" r:id="rId2"/>
  <headerFooter alignWithMargins="0">
    <oddFooter>&amp;C&amp;F&amp;A</oddFooter>
  </headerFooter>
  <drawing r:id="rId1"/>
</worksheet>
</file>

<file path=xl/worksheets/sheet12.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5" customHeight="1"/>
  <cols>
    <col min="1" max="1" width="4.25390625" style="425" customWidth="1"/>
    <col min="2" max="2" width="10.00390625" style="425" customWidth="1"/>
    <col min="3" max="3" width="14.625" style="425" customWidth="1"/>
    <col min="4" max="4" width="12.375" style="425" customWidth="1"/>
    <col min="5" max="9" width="9.625" style="425" customWidth="1"/>
    <col min="10" max="10" width="10.125" style="425" bestFit="1" customWidth="1"/>
    <col min="11" max="16384" width="9.00390625" style="425" customWidth="1"/>
  </cols>
  <sheetData>
    <row r="1" ht="21.75" customHeight="1">
      <c r="B1" s="426" t="s">
        <v>97</v>
      </c>
    </row>
    <row r="2" ht="15" customHeight="1">
      <c r="A2" s="426"/>
    </row>
    <row r="3" spans="1:10" ht="15" customHeight="1" thickBot="1">
      <c r="A3" s="426"/>
      <c r="J3" s="427" t="s">
        <v>77</v>
      </c>
    </row>
    <row r="4" spans="1:10" ht="21" customHeight="1" thickTop="1">
      <c r="A4" s="426"/>
      <c r="B4" s="1404" t="s">
        <v>78</v>
      </c>
      <c r="C4" s="1404"/>
      <c r="D4" s="428" t="s">
        <v>79</v>
      </c>
      <c r="E4" s="428">
        <v>48</v>
      </c>
      <c r="F4" s="428">
        <v>49</v>
      </c>
      <c r="G4" s="428">
        <v>50</v>
      </c>
      <c r="H4" s="428">
        <v>51</v>
      </c>
      <c r="I4" s="429">
        <v>52</v>
      </c>
      <c r="J4" s="430">
        <v>53</v>
      </c>
    </row>
    <row r="5" spans="2:10" s="431" customFormat="1" ht="15" customHeight="1">
      <c r="B5" s="1402" t="s">
        <v>1205</v>
      </c>
      <c r="C5" s="1403"/>
      <c r="D5" s="432">
        <f>D6+D17+D21+D25</f>
        <v>21961.9</v>
      </c>
      <c r="E5" s="433">
        <v>23501.1</v>
      </c>
      <c r="F5" s="434">
        <v>15964.8</v>
      </c>
      <c r="G5" s="434">
        <v>19168.5</v>
      </c>
      <c r="H5" s="434">
        <v>19397.6</v>
      </c>
      <c r="I5" s="434">
        <f>I6+I17+I21+I25</f>
        <v>14907.799999999997</v>
      </c>
      <c r="J5" s="435">
        <f>J6+J17+J21+J25</f>
        <v>13499.7</v>
      </c>
    </row>
    <row r="6" spans="2:10" ht="15" customHeight="1">
      <c r="B6" s="436"/>
      <c r="C6" s="437" t="s">
        <v>12</v>
      </c>
      <c r="D6" s="438">
        <f aca="true" t="shared" si="0" ref="D6:J6">SUM(D7:D16)</f>
        <v>7593.7</v>
      </c>
      <c r="E6" s="439">
        <f t="shared" si="0"/>
        <v>10897.5</v>
      </c>
      <c r="F6" s="439">
        <f t="shared" si="0"/>
        <v>8178.5</v>
      </c>
      <c r="G6" s="439">
        <f t="shared" si="0"/>
        <v>11424</v>
      </c>
      <c r="H6" s="439">
        <f t="shared" si="0"/>
        <v>7814.7</v>
      </c>
      <c r="I6" s="439">
        <f t="shared" si="0"/>
        <v>8098.199999999999</v>
      </c>
      <c r="J6" s="440">
        <f t="shared" si="0"/>
        <v>6979</v>
      </c>
    </row>
    <row r="7" spans="2:10" ht="15" customHeight="1">
      <c r="B7" s="436"/>
      <c r="C7" s="441" t="s">
        <v>80</v>
      </c>
      <c r="D7" s="438">
        <v>2314</v>
      </c>
      <c r="E7" s="439">
        <v>2082.2</v>
      </c>
      <c r="F7" s="439">
        <v>972.5</v>
      </c>
      <c r="G7" s="439">
        <v>2004.1</v>
      </c>
      <c r="H7" s="439">
        <v>1313.9</v>
      </c>
      <c r="I7" s="439">
        <v>1257.3</v>
      </c>
      <c r="J7" s="440">
        <v>867.3</v>
      </c>
    </row>
    <row r="8" spans="2:10" ht="15" customHeight="1">
      <c r="B8" s="442"/>
      <c r="C8" s="443" t="s">
        <v>81</v>
      </c>
      <c r="D8" s="438">
        <v>272.7</v>
      </c>
      <c r="E8" s="439">
        <v>342.8</v>
      </c>
      <c r="F8" s="439">
        <v>317.7</v>
      </c>
      <c r="G8" s="439">
        <v>297.7</v>
      </c>
      <c r="H8" s="439">
        <v>264.9</v>
      </c>
      <c r="I8" s="439">
        <v>205.3</v>
      </c>
      <c r="J8" s="440">
        <v>248.6</v>
      </c>
    </row>
    <row r="9" spans="2:10" ht="15" customHeight="1">
      <c r="B9" s="442"/>
      <c r="C9" s="443" t="s">
        <v>82</v>
      </c>
      <c r="D9" s="438">
        <v>407.9</v>
      </c>
      <c r="E9" s="439">
        <v>484.4</v>
      </c>
      <c r="F9" s="439">
        <v>497.8</v>
      </c>
      <c r="G9" s="439">
        <v>426.8</v>
      </c>
      <c r="H9" s="439">
        <v>402</v>
      </c>
      <c r="I9" s="439">
        <v>435.6</v>
      </c>
      <c r="J9" s="440">
        <v>425.4</v>
      </c>
    </row>
    <row r="10" spans="2:10" ht="15" customHeight="1">
      <c r="B10" s="442"/>
      <c r="C10" s="443" t="s">
        <v>83</v>
      </c>
      <c r="D10" s="444">
        <v>214.2</v>
      </c>
      <c r="E10" s="439">
        <v>172</v>
      </c>
      <c r="F10" s="439">
        <v>349.3</v>
      </c>
      <c r="G10" s="445">
        <v>565.5</v>
      </c>
      <c r="H10" s="445">
        <v>955.7</v>
      </c>
      <c r="I10" s="439">
        <v>404.5</v>
      </c>
      <c r="J10" s="440">
        <v>448</v>
      </c>
    </row>
    <row r="11" spans="2:10" ht="15" customHeight="1">
      <c r="B11" s="442"/>
      <c r="C11" s="443" t="s">
        <v>84</v>
      </c>
      <c r="D11" s="444">
        <v>127</v>
      </c>
      <c r="E11" s="439">
        <v>173.8</v>
      </c>
      <c r="F11" s="445" t="s">
        <v>85</v>
      </c>
      <c r="G11" s="445" t="s">
        <v>85</v>
      </c>
      <c r="H11" s="445"/>
      <c r="I11" s="439">
        <v>1085.4</v>
      </c>
      <c r="J11" s="440">
        <v>1145.4</v>
      </c>
    </row>
    <row r="12" spans="2:10" ht="15" customHeight="1">
      <c r="B12" s="442"/>
      <c r="C12" s="443" t="s">
        <v>86</v>
      </c>
      <c r="D12" s="438">
        <v>536.9</v>
      </c>
      <c r="E12" s="439">
        <v>516.1</v>
      </c>
      <c r="F12" s="439">
        <v>761.1</v>
      </c>
      <c r="G12" s="439">
        <v>233.4</v>
      </c>
      <c r="H12" s="439">
        <v>409</v>
      </c>
      <c r="I12" s="439">
        <v>244.2</v>
      </c>
      <c r="J12" s="440">
        <v>325.2</v>
      </c>
    </row>
    <row r="13" spans="2:10" ht="15" customHeight="1">
      <c r="B13" s="442"/>
      <c r="C13" s="443" t="s">
        <v>87</v>
      </c>
      <c r="D13" s="438">
        <v>1657.9</v>
      </c>
      <c r="E13" s="439">
        <v>1283.9</v>
      </c>
      <c r="F13" s="439">
        <v>1557.6</v>
      </c>
      <c r="G13" s="439">
        <v>2474.8</v>
      </c>
      <c r="H13" s="439">
        <v>835.4</v>
      </c>
      <c r="I13" s="439">
        <v>935.3</v>
      </c>
      <c r="J13" s="440">
        <v>658.6</v>
      </c>
    </row>
    <row r="14" spans="2:10" ht="15" customHeight="1">
      <c r="B14" s="442"/>
      <c r="C14" s="443" t="s">
        <v>88</v>
      </c>
      <c r="D14" s="438">
        <v>133.9</v>
      </c>
      <c r="E14" s="439">
        <v>241</v>
      </c>
      <c r="F14" s="439">
        <v>242</v>
      </c>
      <c r="G14" s="439">
        <v>177.5</v>
      </c>
      <c r="H14" s="439">
        <v>146.1</v>
      </c>
      <c r="I14" s="439">
        <v>87.3</v>
      </c>
      <c r="J14" s="440">
        <v>205.1</v>
      </c>
    </row>
    <row r="15" spans="2:10" ht="15" customHeight="1">
      <c r="B15" s="442"/>
      <c r="C15" s="443" t="s">
        <v>89</v>
      </c>
      <c r="D15" s="438">
        <v>224.2</v>
      </c>
      <c r="E15" s="439">
        <v>219</v>
      </c>
      <c r="F15" s="439">
        <v>214.2</v>
      </c>
      <c r="G15" s="439">
        <v>255.6</v>
      </c>
      <c r="H15" s="439">
        <v>297</v>
      </c>
      <c r="I15" s="439">
        <v>324.7</v>
      </c>
      <c r="J15" s="440">
        <v>244</v>
      </c>
    </row>
    <row r="16" spans="2:10" ht="15" customHeight="1">
      <c r="B16" s="442"/>
      <c r="C16" s="443" t="s">
        <v>5</v>
      </c>
      <c r="D16" s="438">
        <v>1705</v>
      </c>
      <c r="E16" s="439">
        <v>5382.3</v>
      </c>
      <c r="F16" s="439">
        <v>3266.3</v>
      </c>
      <c r="G16" s="439">
        <v>4988.6</v>
      </c>
      <c r="H16" s="439">
        <v>3190.7</v>
      </c>
      <c r="I16" s="439">
        <v>3118.6</v>
      </c>
      <c r="J16" s="440">
        <v>2411.4</v>
      </c>
    </row>
    <row r="17" spans="2:10" ht="15" customHeight="1">
      <c r="B17" s="442"/>
      <c r="C17" s="446" t="s">
        <v>12</v>
      </c>
      <c r="D17" s="438">
        <f aca="true" t="shared" si="1" ref="D17:J17">SUM(D18:D20)</f>
        <v>84.8</v>
      </c>
      <c r="E17" s="439">
        <f t="shared" si="1"/>
        <v>82.6</v>
      </c>
      <c r="F17" s="439">
        <f t="shared" si="1"/>
        <v>103.80000000000001</v>
      </c>
      <c r="G17" s="439">
        <f t="shared" si="1"/>
        <v>78.9</v>
      </c>
      <c r="H17" s="439">
        <f t="shared" si="1"/>
        <v>91.3</v>
      </c>
      <c r="I17" s="439">
        <f t="shared" si="1"/>
        <v>96.80000000000001</v>
      </c>
      <c r="J17" s="440">
        <f t="shared" si="1"/>
        <v>93.8</v>
      </c>
    </row>
    <row r="18" spans="2:10" ht="15" customHeight="1">
      <c r="B18" s="442"/>
      <c r="C18" s="443" t="s">
        <v>90</v>
      </c>
      <c r="D18" s="438">
        <v>31.3</v>
      </c>
      <c r="E18" s="439">
        <v>13.8</v>
      </c>
      <c r="F18" s="439">
        <v>6.9</v>
      </c>
      <c r="G18" s="439">
        <v>3.8</v>
      </c>
      <c r="H18" s="439">
        <v>4.8</v>
      </c>
      <c r="I18" s="439">
        <v>7</v>
      </c>
      <c r="J18" s="440">
        <v>5</v>
      </c>
    </row>
    <row r="19" spans="2:10" ht="15" customHeight="1">
      <c r="B19" s="442"/>
      <c r="C19" s="443" t="s">
        <v>91</v>
      </c>
      <c r="D19" s="438">
        <v>20</v>
      </c>
      <c r="E19" s="439">
        <v>49</v>
      </c>
      <c r="F19" s="439">
        <v>63.8</v>
      </c>
      <c r="G19" s="439">
        <v>39.9</v>
      </c>
      <c r="H19" s="439">
        <v>48.5</v>
      </c>
      <c r="I19" s="439">
        <v>46.2</v>
      </c>
      <c r="J19" s="440">
        <v>49</v>
      </c>
    </row>
    <row r="20" spans="2:10" ht="15" customHeight="1">
      <c r="B20" s="442"/>
      <c r="C20" s="443" t="s">
        <v>5</v>
      </c>
      <c r="D20" s="438">
        <v>33.5</v>
      </c>
      <c r="E20" s="439">
        <v>19.8</v>
      </c>
      <c r="F20" s="439">
        <v>33.1</v>
      </c>
      <c r="G20" s="439">
        <v>35.2</v>
      </c>
      <c r="H20" s="439">
        <v>38</v>
      </c>
      <c r="I20" s="439">
        <v>43.6</v>
      </c>
      <c r="J20" s="440">
        <v>39.8</v>
      </c>
    </row>
    <row r="21" spans="2:10" ht="15" customHeight="1">
      <c r="B21" s="442"/>
      <c r="C21" s="446" t="s">
        <v>12</v>
      </c>
      <c r="D21" s="438">
        <f aca="true" t="shared" si="2" ref="D21:J21">SUM(D22:D24)</f>
        <v>14076.300000000001</v>
      </c>
      <c r="E21" s="439">
        <f t="shared" si="2"/>
        <v>12461.2</v>
      </c>
      <c r="F21" s="439">
        <f t="shared" si="2"/>
        <v>7638.9</v>
      </c>
      <c r="G21" s="439">
        <f t="shared" si="2"/>
        <v>7604.9</v>
      </c>
      <c r="H21" s="439">
        <f t="shared" si="2"/>
        <v>11345.4</v>
      </c>
      <c r="I21" s="439">
        <f t="shared" si="2"/>
        <v>6584.9</v>
      </c>
      <c r="J21" s="440">
        <f t="shared" si="2"/>
        <v>6348.2</v>
      </c>
    </row>
    <row r="22" spans="2:10" ht="15" customHeight="1">
      <c r="B22" s="442"/>
      <c r="C22" s="443" t="s">
        <v>92</v>
      </c>
      <c r="D22" s="438">
        <v>13769.4</v>
      </c>
      <c r="E22" s="439">
        <v>11995.1</v>
      </c>
      <c r="F22" s="439">
        <v>7108.5</v>
      </c>
      <c r="G22" s="439">
        <v>7319.2</v>
      </c>
      <c r="H22" s="439">
        <v>10272.4</v>
      </c>
      <c r="I22" s="439">
        <v>5000.5</v>
      </c>
      <c r="J22" s="440">
        <v>4915.9</v>
      </c>
    </row>
    <row r="23" spans="2:10" ht="15" customHeight="1">
      <c r="B23" s="442"/>
      <c r="C23" s="443" t="s">
        <v>93</v>
      </c>
      <c r="D23" s="438">
        <v>192.7</v>
      </c>
      <c r="E23" s="439">
        <v>252</v>
      </c>
      <c r="F23" s="439">
        <v>282.4</v>
      </c>
      <c r="G23" s="439">
        <v>205.4</v>
      </c>
      <c r="H23" s="439">
        <v>645</v>
      </c>
      <c r="I23" s="439">
        <v>1355.7</v>
      </c>
      <c r="J23" s="440">
        <v>1227</v>
      </c>
    </row>
    <row r="24" spans="2:10" ht="15" customHeight="1">
      <c r="B24" s="442"/>
      <c r="C24" s="443" t="s">
        <v>5</v>
      </c>
      <c r="D24" s="438">
        <v>114.2</v>
      </c>
      <c r="E24" s="439">
        <v>214.1</v>
      </c>
      <c r="F24" s="439">
        <v>248</v>
      </c>
      <c r="G24" s="439">
        <v>80.3</v>
      </c>
      <c r="H24" s="439">
        <v>428</v>
      </c>
      <c r="I24" s="439">
        <v>228.7</v>
      </c>
      <c r="J24" s="440">
        <v>205.3</v>
      </c>
    </row>
    <row r="25" spans="2:10" ht="15" customHeight="1">
      <c r="B25" s="442"/>
      <c r="C25" s="446" t="s">
        <v>12</v>
      </c>
      <c r="D25" s="438">
        <f aca="true" t="shared" si="3" ref="D25:J25">SUM(D26:D28)</f>
        <v>207.1</v>
      </c>
      <c r="E25" s="439">
        <f t="shared" si="3"/>
        <v>59.7</v>
      </c>
      <c r="F25" s="439">
        <f t="shared" si="3"/>
        <v>43.4</v>
      </c>
      <c r="G25" s="439">
        <f t="shared" si="3"/>
        <v>59.699999999999996</v>
      </c>
      <c r="H25" s="439">
        <f t="shared" si="3"/>
        <v>146.29999999999998</v>
      </c>
      <c r="I25" s="439">
        <f t="shared" si="3"/>
        <v>127.89999999999999</v>
      </c>
      <c r="J25" s="440">
        <f t="shared" si="3"/>
        <v>78.7</v>
      </c>
    </row>
    <row r="26" spans="2:10" ht="15" customHeight="1">
      <c r="B26" s="436"/>
      <c r="C26" s="441" t="s">
        <v>94</v>
      </c>
      <c r="D26" s="438">
        <v>26.7</v>
      </c>
      <c r="E26" s="439">
        <v>13</v>
      </c>
      <c r="F26" s="439">
        <v>3.3</v>
      </c>
      <c r="G26" s="439">
        <v>2.4</v>
      </c>
      <c r="H26" s="439">
        <v>1.6</v>
      </c>
      <c r="I26" s="439">
        <v>48</v>
      </c>
      <c r="J26" s="440">
        <v>20.5</v>
      </c>
    </row>
    <row r="27" spans="2:10" ht="15" customHeight="1">
      <c r="B27" s="436"/>
      <c r="C27" s="441" t="s">
        <v>95</v>
      </c>
      <c r="D27" s="438">
        <v>0.8</v>
      </c>
      <c r="E27" s="439">
        <v>1.1</v>
      </c>
      <c r="F27" s="439">
        <v>3.3</v>
      </c>
      <c r="G27" s="439">
        <v>1.5</v>
      </c>
      <c r="H27" s="439">
        <v>86.8</v>
      </c>
      <c r="I27" s="439">
        <v>1.3</v>
      </c>
      <c r="J27" s="440">
        <v>6</v>
      </c>
    </row>
    <row r="28" spans="2:10" ht="15" customHeight="1">
      <c r="B28" s="447"/>
      <c r="C28" s="448" t="s">
        <v>5</v>
      </c>
      <c r="D28" s="449">
        <v>179.6</v>
      </c>
      <c r="E28" s="450">
        <v>45.6</v>
      </c>
      <c r="F28" s="450">
        <v>36.8</v>
      </c>
      <c r="G28" s="450">
        <v>55.8</v>
      </c>
      <c r="H28" s="450">
        <v>57.9</v>
      </c>
      <c r="I28" s="450">
        <v>78.6</v>
      </c>
      <c r="J28" s="451">
        <v>52.2</v>
      </c>
    </row>
    <row r="29" spans="2:3" ht="15" customHeight="1">
      <c r="B29" s="425" t="s">
        <v>96</v>
      </c>
      <c r="C29" s="452"/>
    </row>
  </sheetData>
  <mergeCells count="2">
    <mergeCell ref="B5:C5"/>
    <mergeCell ref="B4:C4"/>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N61"/>
  <sheetViews>
    <sheetView workbookViewId="0" topLeftCell="A1">
      <selection activeCell="A1" sqref="A1"/>
    </sheetView>
  </sheetViews>
  <sheetFormatPr defaultColWidth="9.00390625" defaultRowHeight="13.5"/>
  <cols>
    <col min="1" max="2" width="3.625" style="453" customWidth="1"/>
    <col min="3" max="3" width="27.75390625" style="453" customWidth="1"/>
    <col min="4" max="4" width="12.125" style="453" customWidth="1"/>
    <col min="5" max="5" width="3.125" style="453" customWidth="1"/>
    <col min="6" max="6" width="12.125" style="453" customWidth="1"/>
    <col min="7" max="7" width="3.125" style="453" customWidth="1"/>
    <col min="8" max="8" width="13.125" style="453" bestFit="1" customWidth="1"/>
    <col min="9" max="9" width="3.125" style="453" customWidth="1"/>
    <col min="10" max="10" width="13.625" style="455" customWidth="1"/>
    <col min="11" max="11" width="3.125" style="455" customWidth="1"/>
    <col min="12" max="12" width="14.25390625" style="453" customWidth="1"/>
    <col min="13" max="13" width="3.125" style="453" customWidth="1"/>
    <col min="14" max="14" width="13.25390625" style="453" customWidth="1"/>
    <col min="15" max="16384" width="9.00390625" style="453" customWidth="1"/>
  </cols>
  <sheetData>
    <row r="1" spans="2:3" ht="14.25">
      <c r="B1" s="454" t="s">
        <v>159</v>
      </c>
      <c r="C1" s="454"/>
    </row>
    <row r="2" spans="2:3" ht="14.25">
      <c r="B2" s="454" t="s">
        <v>125</v>
      </c>
      <c r="C2" s="454"/>
    </row>
    <row r="3" spans="2:3" ht="14.25">
      <c r="B3" s="454"/>
      <c r="C3" s="454"/>
    </row>
    <row r="4" ht="12.75" thickBot="1">
      <c r="N4" s="456" t="s">
        <v>126</v>
      </c>
    </row>
    <row r="5" spans="1:14" ht="54" customHeight="1" thickTop="1">
      <c r="A5" s="457"/>
      <c r="B5" s="1414" t="s">
        <v>127</v>
      </c>
      <c r="C5" s="1415"/>
      <c r="D5" s="458" t="s">
        <v>98</v>
      </c>
      <c r="E5" s="1412" t="s">
        <v>99</v>
      </c>
      <c r="F5" s="1413"/>
      <c r="G5" s="1411" t="s">
        <v>128</v>
      </c>
      <c r="H5" s="1410"/>
      <c r="I5" s="1409" t="s">
        <v>129</v>
      </c>
      <c r="J5" s="1410"/>
      <c r="K5" s="1407" t="s">
        <v>130</v>
      </c>
      <c r="L5" s="1408"/>
      <c r="M5" s="1407" t="s">
        <v>131</v>
      </c>
      <c r="N5" s="1408"/>
    </row>
    <row r="6" spans="1:14" ht="6" customHeight="1">
      <c r="A6" s="457"/>
      <c r="B6" s="459"/>
      <c r="C6" s="460"/>
      <c r="D6" s="461"/>
      <c r="E6" s="462"/>
      <c r="F6" s="462"/>
      <c r="G6" s="462"/>
      <c r="H6" s="462"/>
      <c r="I6" s="462"/>
      <c r="J6" s="462"/>
      <c r="K6" s="462"/>
      <c r="L6" s="462"/>
      <c r="M6" s="462"/>
      <c r="N6" s="463"/>
    </row>
    <row r="7" spans="1:14" ht="13.5" customHeight="1">
      <c r="A7" s="457"/>
      <c r="B7" s="1416" t="s">
        <v>132</v>
      </c>
      <c r="C7" s="1417"/>
      <c r="D7" s="464">
        <v>5789</v>
      </c>
      <c r="E7" s="465"/>
      <c r="F7" s="465">
        <v>80955</v>
      </c>
      <c r="G7" s="465"/>
      <c r="H7" s="465">
        <v>7705109</v>
      </c>
      <c r="I7" s="465"/>
      <c r="J7" s="465">
        <v>12847298</v>
      </c>
      <c r="K7" s="465"/>
      <c r="L7" s="465">
        <v>9379412</v>
      </c>
      <c r="M7" s="465"/>
      <c r="N7" s="466">
        <v>3252523</v>
      </c>
    </row>
    <row r="8" spans="1:14" ht="13.5" customHeight="1">
      <c r="A8" s="457"/>
      <c r="B8" s="1405" t="s">
        <v>133</v>
      </c>
      <c r="C8" s="1406"/>
      <c r="D8" s="464">
        <v>6051</v>
      </c>
      <c r="E8" s="465"/>
      <c r="F8" s="465">
        <v>94459</v>
      </c>
      <c r="G8" s="465"/>
      <c r="H8" s="465">
        <v>12416517</v>
      </c>
      <c r="I8" s="465"/>
      <c r="J8" s="465">
        <v>20915697</v>
      </c>
      <c r="K8" s="465"/>
      <c r="L8" s="465">
        <v>15309515</v>
      </c>
      <c r="M8" s="465"/>
      <c r="N8" s="466">
        <v>5608947</v>
      </c>
    </row>
    <row r="9" spans="1:14" ht="13.5" customHeight="1">
      <c r="A9" s="457"/>
      <c r="B9" s="1405" t="s">
        <v>100</v>
      </c>
      <c r="C9" s="1406"/>
      <c r="D9" s="464">
        <v>6534</v>
      </c>
      <c r="E9" s="151"/>
      <c r="F9" s="465">
        <v>104008</v>
      </c>
      <c r="G9" s="465"/>
      <c r="H9" s="465">
        <v>15398661</v>
      </c>
      <c r="I9" s="465"/>
      <c r="J9" s="465">
        <v>25403257</v>
      </c>
      <c r="K9" s="465"/>
      <c r="L9" s="465">
        <v>18911987</v>
      </c>
      <c r="M9" s="465"/>
      <c r="N9" s="466">
        <v>6446243</v>
      </c>
    </row>
    <row r="10" spans="1:14" ht="13.5" customHeight="1">
      <c r="A10" s="457"/>
      <c r="B10" s="1405" t="s">
        <v>101</v>
      </c>
      <c r="C10" s="1406"/>
      <c r="D10" s="465">
        <v>6518</v>
      </c>
      <c r="E10" s="465"/>
      <c r="F10" s="465">
        <v>106931</v>
      </c>
      <c r="G10" s="465"/>
      <c r="H10" s="465">
        <v>18870730</v>
      </c>
      <c r="I10" s="465"/>
      <c r="J10" s="465">
        <v>30793684</v>
      </c>
      <c r="K10" s="465"/>
      <c r="L10" s="465">
        <v>23216076</v>
      </c>
      <c r="M10" s="465"/>
      <c r="N10" s="466">
        <v>7702604</v>
      </c>
    </row>
    <row r="11" spans="1:14" ht="13.5" customHeight="1">
      <c r="A11" s="457"/>
      <c r="B11" s="1405" t="s">
        <v>102</v>
      </c>
      <c r="C11" s="1406"/>
      <c r="D11" s="464">
        <v>6533</v>
      </c>
      <c r="E11" s="465"/>
      <c r="F11" s="465">
        <v>106810</v>
      </c>
      <c r="G11" s="465"/>
      <c r="H11" s="465">
        <v>19673745</v>
      </c>
      <c r="I11" s="465"/>
      <c r="J11" s="465">
        <v>33248389</v>
      </c>
      <c r="K11" s="465"/>
      <c r="L11" s="465">
        <v>24765115</v>
      </c>
      <c r="M11" s="465"/>
      <c r="N11" s="466">
        <v>8819355</v>
      </c>
    </row>
    <row r="12" spans="1:14" ht="13.5" customHeight="1">
      <c r="A12" s="457"/>
      <c r="B12" s="1405" t="s">
        <v>103</v>
      </c>
      <c r="C12" s="1406"/>
      <c r="D12" s="465">
        <v>7258</v>
      </c>
      <c r="E12" s="465"/>
      <c r="F12" s="465">
        <v>114911</v>
      </c>
      <c r="G12" s="465"/>
      <c r="H12" s="465">
        <v>23084171</v>
      </c>
      <c r="I12" s="465"/>
      <c r="J12" s="465">
        <v>38864400</v>
      </c>
      <c r="K12" s="465"/>
      <c r="L12" s="465">
        <v>29053312</v>
      </c>
      <c r="M12" s="465"/>
      <c r="N12" s="466">
        <v>10266521</v>
      </c>
    </row>
    <row r="13" spans="1:14" ht="13.5" customHeight="1">
      <c r="A13" s="457"/>
      <c r="B13" s="1405" t="s">
        <v>104</v>
      </c>
      <c r="C13" s="1406"/>
      <c r="D13" s="465">
        <v>7342</v>
      </c>
      <c r="E13" s="465"/>
      <c r="F13" s="465">
        <v>124946</v>
      </c>
      <c r="G13" s="465"/>
      <c r="H13" s="465">
        <v>32068525</v>
      </c>
      <c r="I13" s="465"/>
      <c r="J13" s="465">
        <v>53377552</v>
      </c>
      <c r="K13" s="465"/>
      <c r="L13" s="465">
        <v>40572683</v>
      </c>
      <c r="M13" s="465"/>
      <c r="N13" s="466">
        <v>14438404</v>
      </c>
    </row>
    <row r="14" spans="1:14" ht="13.5" customHeight="1">
      <c r="A14" s="457"/>
      <c r="B14" s="1405" t="s">
        <v>105</v>
      </c>
      <c r="C14" s="1406"/>
      <c r="D14" s="465">
        <v>7199</v>
      </c>
      <c r="E14" s="465"/>
      <c r="F14" s="465">
        <v>117817</v>
      </c>
      <c r="G14" s="465"/>
      <c r="H14" s="465">
        <v>39279150</v>
      </c>
      <c r="I14" s="465"/>
      <c r="J14" s="465">
        <v>65025334</v>
      </c>
      <c r="K14" s="465"/>
      <c r="L14" s="465">
        <v>50275587</v>
      </c>
      <c r="M14" s="465"/>
      <c r="N14" s="466">
        <v>17985117</v>
      </c>
    </row>
    <row r="15" spans="1:14" ht="13.5" customHeight="1">
      <c r="A15" s="457"/>
      <c r="B15" s="1405" t="s">
        <v>106</v>
      </c>
      <c r="C15" s="1406"/>
      <c r="D15" s="465">
        <v>7609</v>
      </c>
      <c r="E15" s="465"/>
      <c r="F15" s="465">
        <v>118914</v>
      </c>
      <c r="G15" s="465"/>
      <c r="H15" s="465">
        <v>39607298</v>
      </c>
      <c r="I15" s="465"/>
      <c r="J15" s="465">
        <v>66915823</v>
      </c>
      <c r="K15" s="465"/>
      <c r="L15" s="465">
        <v>48493511</v>
      </c>
      <c r="M15" s="465"/>
      <c r="N15" s="466">
        <v>17222527</v>
      </c>
    </row>
    <row r="16" spans="1:14" ht="13.5" customHeight="1">
      <c r="A16" s="457"/>
      <c r="B16" s="1405" t="s">
        <v>107</v>
      </c>
      <c r="C16" s="1406"/>
      <c r="D16" s="464">
        <v>7544</v>
      </c>
      <c r="E16" s="465"/>
      <c r="F16" s="465">
        <v>122340</v>
      </c>
      <c r="G16" s="465"/>
      <c r="H16" s="465">
        <v>48653783</v>
      </c>
      <c r="I16" s="465"/>
      <c r="J16" s="465">
        <v>81894955</v>
      </c>
      <c r="K16" s="465"/>
      <c r="L16" s="465">
        <v>61136156</v>
      </c>
      <c r="M16" s="465"/>
      <c r="N16" s="466">
        <v>22202905</v>
      </c>
    </row>
    <row r="17" spans="1:14" ht="13.5" customHeight="1">
      <c r="A17" s="457"/>
      <c r="B17" s="1405" t="s">
        <v>108</v>
      </c>
      <c r="C17" s="1406"/>
      <c r="D17" s="464">
        <v>7401</v>
      </c>
      <c r="E17" s="465"/>
      <c r="F17" s="465">
        <v>117962</v>
      </c>
      <c r="G17" s="465"/>
      <c r="H17" s="465">
        <v>52541187</v>
      </c>
      <c r="I17" s="465"/>
      <c r="J17" s="465">
        <v>88877307</v>
      </c>
      <c r="K17" s="465"/>
      <c r="L17" s="465">
        <v>66166266</v>
      </c>
      <c r="M17" s="465"/>
      <c r="N17" s="466">
        <v>24125587</v>
      </c>
    </row>
    <row r="18" spans="1:14" ht="13.5" customHeight="1">
      <c r="A18" s="457"/>
      <c r="B18" s="467"/>
      <c r="C18" s="468"/>
      <c r="D18" s="464"/>
      <c r="E18" s="465"/>
      <c r="F18" s="465"/>
      <c r="G18" s="465"/>
      <c r="H18" s="465"/>
      <c r="I18" s="465"/>
      <c r="J18" s="465"/>
      <c r="K18" s="465"/>
      <c r="L18" s="465"/>
      <c r="M18" s="465"/>
      <c r="N18" s="466"/>
    </row>
    <row r="19" spans="1:14" s="473" customFormat="1" ht="13.5" customHeight="1">
      <c r="A19" s="469"/>
      <c r="B19" s="1418">
        <v>53</v>
      </c>
      <c r="C19" s="1419"/>
      <c r="D19" s="470">
        <f>SUM(D20:D21)</f>
        <v>7578</v>
      </c>
      <c r="E19" s="471"/>
      <c r="F19" s="471">
        <f>SUM(F20:F21)</f>
        <v>118313</v>
      </c>
      <c r="G19" s="471"/>
      <c r="H19" s="471">
        <f>SUM(H20:H21)</f>
        <v>54900447</v>
      </c>
      <c r="I19" s="471"/>
      <c r="J19" s="471">
        <f>SUM(J20:J21)</f>
        <v>94758691</v>
      </c>
      <c r="K19" s="471"/>
      <c r="L19" s="471">
        <f>SUM(L20:L21)</f>
        <v>68224431</v>
      </c>
      <c r="M19" s="471"/>
      <c r="N19" s="472">
        <f>SUM(N20:N21)</f>
        <v>24893094</v>
      </c>
    </row>
    <row r="20" spans="1:14" s="473" customFormat="1" ht="12" customHeight="1">
      <c r="A20" s="469"/>
      <c r="B20" s="474"/>
      <c r="C20" s="475" t="s">
        <v>134</v>
      </c>
      <c r="D20" s="470">
        <f>SUM(D23:D29,D32:D34,D42)</f>
        <v>5632</v>
      </c>
      <c r="E20" s="471"/>
      <c r="F20" s="471">
        <f>SUM(F23:F29,F32:F34,F42)</f>
        <v>69770</v>
      </c>
      <c r="G20" s="471"/>
      <c r="H20" s="471">
        <f>SUM(H23:H29,H32:H34,H42)</f>
        <v>28876441</v>
      </c>
      <c r="I20" s="471"/>
      <c r="J20" s="471">
        <f>SUM(J23:J29,J32:J34,J42)</f>
        <v>50671687</v>
      </c>
      <c r="K20" s="471"/>
      <c r="L20" s="471">
        <f>SUM(L23:L29,L32:L34,L42)</f>
        <v>31198360</v>
      </c>
      <c r="M20" s="471"/>
      <c r="N20" s="472">
        <f>SUM(N23:N29,N32:N34,N42)</f>
        <v>12039855</v>
      </c>
    </row>
    <row r="21" spans="1:14" s="473" customFormat="1" ht="12" customHeight="1">
      <c r="A21" s="469"/>
      <c r="B21" s="474"/>
      <c r="C21" s="475" t="s">
        <v>135</v>
      </c>
      <c r="D21" s="470">
        <f>SUM(D30:D31,D35:D41)</f>
        <v>1946</v>
      </c>
      <c r="E21" s="471"/>
      <c r="F21" s="471">
        <f>SUM(F30:F31,F35:F41)</f>
        <v>48543</v>
      </c>
      <c r="G21" s="471"/>
      <c r="H21" s="471">
        <f>SUM(H30:H31,H35:H41)</f>
        <v>26024006</v>
      </c>
      <c r="I21" s="471"/>
      <c r="J21" s="471">
        <f>SUM(J30:J31,J35:J41)</f>
        <v>44087004</v>
      </c>
      <c r="K21" s="471"/>
      <c r="L21" s="471">
        <f>SUM(L30:L31,L35:L41)</f>
        <v>37026071</v>
      </c>
      <c r="M21" s="471"/>
      <c r="N21" s="472">
        <f>SUM(N30:N31,N35:N41)</f>
        <v>12853239</v>
      </c>
    </row>
    <row r="22" spans="1:14" s="483" customFormat="1" ht="6" customHeight="1">
      <c r="A22" s="476"/>
      <c r="B22" s="477"/>
      <c r="C22" s="478"/>
      <c r="D22" s="479"/>
      <c r="E22" s="480"/>
      <c r="F22" s="480"/>
      <c r="G22" s="480"/>
      <c r="H22" s="480"/>
      <c r="I22" s="480"/>
      <c r="J22" s="481"/>
      <c r="K22" s="481"/>
      <c r="L22" s="480"/>
      <c r="M22" s="480"/>
      <c r="N22" s="482"/>
    </row>
    <row r="23" spans="1:14" ht="12">
      <c r="A23" s="457"/>
      <c r="B23" s="484" t="s">
        <v>109</v>
      </c>
      <c r="C23" s="485" t="s">
        <v>110</v>
      </c>
      <c r="D23" s="486">
        <v>1301</v>
      </c>
      <c r="E23" s="92"/>
      <c r="F23" s="92">
        <v>16835</v>
      </c>
      <c r="G23" s="92"/>
      <c r="H23" s="92">
        <v>10878993</v>
      </c>
      <c r="I23" s="92"/>
      <c r="J23" s="487">
        <v>16869899</v>
      </c>
      <c r="K23" s="487"/>
      <c r="L23" s="92">
        <v>11313196</v>
      </c>
      <c r="M23" s="92"/>
      <c r="N23" s="95">
        <v>3445519</v>
      </c>
    </row>
    <row r="24" spans="1:14" ht="12">
      <c r="A24" s="457"/>
      <c r="B24" s="484" t="s">
        <v>109</v>
      </c>
      <c r="C24" s="485" t="s">
        <v>136</v>
      </c>
      <c r="D24" s="486">
        <v>1164</v>
      </c>
      <c r="E24" s="92"/>
      <c r="F24" s="92">
        <v>14951</v>
      </c>
      <c r="G24" s="92"/>
      <c r="H24" s="92">
        <v>4916673</v>
      </c>
      <c r="I24" s="92"/>
      <c r="J24" s="487">
        <v>8590374</v>
      </c>
      <c r="K24" s="487"/>
      <c r="L24" s="92">
        <v>5396186</v>
      </c>
      <c r="M24" s="92"/>
      <c r="N24" s="95">
        <v>1987503</v>
      </c>
    </row>
    <row r="25" spans="1:14" ht="12">
      <c r="A25" s="457"/>
      <c r="B25" s="484" t="s">
        <v>109</v>
      </c>
      <c r="C25" s="485" t="s">
        <v>137</v>
      </c>
      <c r="D25" s="486">
        <v>317</v>
      </c>
      <c r="E25" s="92"/>
      <c r="F25" s="92">
        <v>8056</v>
      </c>
      <c r="G25" s="92"/>
      <c r="H25" s="92">
        <v>1028411</v>
      </c>
      <c r="I25" s="92"/>
      <c r="J25" s="487">
        <v>2263469</v>
      </c>
      <c r="K25" s="487"/>
      <c r="L25" s="92">
        <v>1672601</v>
      </c>
      <c r="M25" s="92"/>
      <c r="N25" s="95">
        <v>853568</v>
      </c>
    </row>
    <row r="26" spans="1:14" ht="12">
      <c r="A26" s="457"/>
      <c r="B26" s="484" t="s">
        <v>109</v>
      </c>
      <c r="C26" s="485" t="s">
        <v>111</v>
      </c>
      <c r="D26" s="486">
        <v>742</v>
      </c>
      <c r="E26" s="92"/>
      <c r="F26" s="92">
        <v>5755</v>
      </c>
      <c r="G26" s="92"/>
      <c r="H26" s="92">
        <v>2917079</v>
      </c>
      <c r="I26" s="92"/>
      <c r="J26" s="487">
        <v>4658377</v>
      </c>
      <c r="K26" s="487"/>
      <c r="L26" s="92">
        <v>1006396</v>
      </c>
      <c r="M26" s="92"/>
      <c r="N26" s="95">
        <v>277841</v>
      </c>
    </row>
    <row r="27" spans="1:14" ht="12">
      <c r="A27" s="457"/>
      <c r="B27" s="484" t="s">
        <v>109</v>
      </c>
      <c r="C27" s="485" t="s">
        <v>112</v>
      </c>
      <c r="D27" s="486">
        <v>854</v>
      </c>
      <c r="E27" s="92"/>
      <c r="F27" s="92">
        <v>5934</v>
      </c>
      <c r="G27" s="92"/>
      <c r="H27" s="92">
        <v>1807050</v>
      </c>
      <c r="I27" s="92"/>
      <c r="J27" s="487">
        <v>3570250</v>
      </c>
      <c r="K27" s="487"/>
      <c r="L27" s="92">
        <v>2262062</v>
      </c>
      <c r="M27" s="92"/>
      <c r="N27" s="95">
        <v>976989</v>
      </c>
    </row>
    <row r="28" spans="1:14" ht="12">
      <c r="A28" s="457"/>
      <c r="B28" s="484" t="s">
        <v>109</v>
      </c>
      <c r="C28" s="485" t="s">
        <v>113</v>
      </c>
      <c r="D28" s="486">
        <v>108</v>
      </c>
      <c r="E28" s="92"/>
      <c r="F28" s="92">
        <v>1785</v>
      </c>
      <c r="G28" s="92"/>
      <c r="H28" s="92">
        <v>1036454</v>
      </c>
      <c r="I28" s="92"/>
      <c r="J28" s="487">
        <v>1654840</v>
      </c>
      <c r="K28" s="487"/>
      <c r="L28" s="92">
        <v>1036467</v>
      </c>
      <c r="M28" s="92"/>
      <c r="N28" s="95">
        <v>369511</v>
      </c>
    </row>
    <row r="29" spans="1:14" ht="12">
      <c r="A29" s="457"/>
      <c r="B29" s="484" t="s">
        <v>109</v>
      </c>
      <c r="C29" s="485" t="s">
        <v>138</v>
      </c>
      <c r="D29" s="486">
        <v>265</v>
      </c>
      <c r="E29" s="92"/>
      <c r="F29" s="92">
        <v>3685</v>
      </c>
      <c r="G29" s="92"/>
      <c r="H29" s="92">
        <v>754781</v>
      </c>
      <c r="I29" s="92"/>
      <c r="J29" s="487">
        <v>2060269</v>
      </c>
      <c r="K29" s="487"/>
      <c r="L29" s="92">
        <v>1283941</v>
      </c>
      <c r="M29" s="92"/>
      <c r="N29" s="95">
        <v>773749</v>
      </c>
    </row>
    <row r="30" spans="1:14" ht="12">
      <c r="A30" s="457"/>
      <c r="B30" s="484"/>
      <c r="C30" s="485" t="s">
        <v>114</v>
      </c>
      <c r="D30" s="486">
        <v>32</v>
      </c>
      <c r="E30" s="92"/>
      <c r="F30" s="92">
        <v>2204</v>
      </c>
      <c r="G30" s="92"/>
      <c r="H30" s="92">
        <v>2307361</v>
      </c>
      <c r="I30" s="92"/>
      <c r="J30" s="487">
        <v>4310752</v>
      </c>
      <c r="K30" s="487"/>
      <c r="L30" s="92">
        <v>4292946</v>
      </c>
      <c r="M30" s="92"/>
      <c r="N30" s="95">
        <v>1938018</v>
      </c>
    </row>
    <row r="31" spans="1:14" ht="12">
      <c r="A31" s="457"/>
      <c r="B31" s="484"/>
      <c r="C31" s="485" t="s">
        <v>139</v>
      </c>
      <c r="D31" s="486">
        <v>10</v>
      </c>
      <c r="E31" s="92"/>
      <c r="F31" s="92">
        <v>104</v>
      </c>
      <c r="G31" s="92"/>
      <c r="H31" s="92">
        <v>296150</v>
      </c>
      <c r="I31" s="92"/>
      <c r="J31" s="487">
        <v>418684</v>
      </c>
      <c r="K31" s="487"/>
      <c r="L31" s="92">
        <v>0</v>
      </c>
      <c r="M31" s="92"/>
      <c r="N31" s="95">
        <v>0</v>
      </c>
    </row>
    <row r="32" spans="1:14" ht="12">
      <c r="A32" s="457"/>
      <c r="B32" s="484" t="s">
        <v>109</v>
      </c>
      <c r="C32" s="485" t="s">
        <v>115</v>
      </c>
      <c r="D32" s="486">
        <v>25</v>
      </c>
      <c r="E32" s="92"/>
      <c r="F32" s="92">
        <v>390</v>
      </c>
      <c r="G32" s="92"/>
      <c r="H32" s="92">
        <v>108416</v>
      </c>
      <c r="I32" s="92"/>
      <c r="J32" s="487">
        <v>208545</v>
      </c>
      <c r="K32" s="487"/>
      <c r="L32" s="92">
        <v>128233</v>
      </c>
      <c r="M32" s="92"/>
      <c r="N32" s="95">
        <v>64723</v>
      </c>
    </row>
    <row r="33" spans="1:14" ht="12" customHeight="1">
      <c r="A33" s="457"/>
      <c r="B33" s="484" t="s">
        <v>109</v>
      </c>
      <c r="C33" s="485" t="s">
        <v>140</v>
      </c>
      <c r="D33" s="486">
        <v>79</v>
      </c>
      <c r="E33" s="92"/>
      <c r="F33" s="92">
        <v>1652</v>
      </c>
      <c r="G33" s="92"/>
      <c r="H33" s="92">
        <v>719519</v>
      </c>
      <c r="I33" s="92"/>
      <c r="J33" s="487">
        <v>1118953</v>
      </c>
      <c r="K33" s="487"/>
      <c r="L33" s="92">
        <v>1004984</v>
      </c>
      <c r="M33" s="92"/>
      <c r="N33" s="95">
        <v>303571</v>
      </c>
    </row>
    <row r="34" spans="1:14" ht="12">
      <c r="A34" s="457"/>
      <c r="B34" s="484" t="s">
        <v>109</v>
      </c>
      <c r="C34" s="485" t="s">
        <v>116</v>
      </c>
      <c r="D34" s="486">
        <v>247</v>
      </c>
      <c r="E34" s="92"/>
      <c r="F34" s="92">
        <v>5965</v>
      </c>
      <c r="G34" s="92"/>
      <c r="H34" s="92">
        <v>3005267</v>
      </c>
      <c r="I34" s="92"/>
      <c r="J34" s="487">
        <v>6268086</v>
      </c>
      <c r="K34" s="487"/>
      <c r="L34" s="92">
        <v>3721250</v>
      </c>
      <c r="M34" s="92"/>
      <c r="N34" s="95">
        <v>1980011</v>
      </c>
    </row>
    <row r="35" spans="1:14" ht="12">
      <c r="A35" s="457"/>
      <c r="B35" s="484"/>
      <c r="C35" s="485" t="s">
        <v>117</v>
      </c>
      <c r="D35" s="486">
        <v>119</v>
      </c>
      <c r="E35" s="92"/>
      <c r="F35" s="92">
        <v>2887</v>
      </c>
      <c r="G35" s="92"/>
      <c r="H35" s="92">
        <v>2408096</v>
      </c>
      <c r="I35" s="92"/>
      <c r="J35" s="487">
        <v>3727908</v>
      </c>
      <c r="K35" s="487"/>
      <c r="L35" s="92">
        <v>2817360</v>
      </c>
      <c r="M35" s="92"/>
      <c r="N35" s="95">
        <v>724139</v>
      </c>
    </row>
    <row r="36" spans="1:14" ht="12">
      <c r="A36" s="457"/>
      <c r="B36" s="484"/>
      <c r="C36" s="485" t="s">
        <v>118</v>
      </c>
      <c r="D36" s="486">
        <v>44</v>
      </c>
      <c r="E36" s="92"/>
      <c r="F36" s="92">
        <v>1436</v>
      </c>
      <c r="G36" s="92"/>
      <c r="H36" s="92">
        <v>2664962</v>
      </c>
      <c r="I36" s="92"/>
      <c r="J36" s="487">
        <v>3911018</v>
      </c>
      <c r="K36" s="487"/>
      <c r="L36" s="92">
        <v>3570744</v>
      </c>
      <c r="M36" s="92"/>
      <c r="N36" s="95">
        <v>486129</v>
      </c>
    </row>
    <row r="37" spans="1:14" ht="12">
      <c r="A37" s="457"/>
      <c r="B37" s="484"/>
      <c r="C37" s="485" t="s">
        <v>119</v>
      </c>
      <c r="D37" s="486">
        <v>522</v>
      </c>
      <c r="E37" s="92"/>
      <c r="F37" s="92">
        <v>4695</v>
      </c>
      <c r="G37" s="92"/>
      <c r="H37" s="92">
        <v>1956888</v>
      </c>
      <c r="I37" s="92"/>
      <c r="J37" s="487">
        <v>3877953</v>
      </c>
      <c r="K37" s="487"/>
      <c r="L37" s="92">
        <v>1999073</v>
      </c>
      <c r="M37" s="92"/>
      <c r="N37" s="95">
        <v>872473</v>
      </c>
    </row>
    <row r="38" spans="1:14" ht="12">
      <c r="A38" s="457"/>
      <c r="B38" s="484"/>
      <c r="C38" s="485" t="s">
        <v>120</v>
      </c>
      <c r="D38" s="486">
        <v>454</v>
      </c>
      <c r="E38" s="92"/>
      <c r="F38" s="92">
        <v>8111</v>
      </c>
      <c r="G38" s="92"/>
      <c r="H38" s="92">
        <v>3141907</v>
      </c>
      <c r="I38" s="92"/>
      <c r="J38" s="487">
        <v>6356230</v>
      </c>
      <c r="K38" s="487"/>
      <c r="L38" s="92">
        <v>5041737</v>
      </c>
      <c r="M38" s="92"/>
      <c r="N38" s="95">
        <v>2257793</v>
      </c>
    </row>
    <row r="39" spans="1:14" ht="12">
      <c r="A39" s="457"/>
      <c r="B39" s="484"/>
      <c r="C39" s="485" t="s">
        <v>121</v>
      </c>
      <c r="D39" s="486">
        <v>528</v>
      </c>
      <c r="E39" s="92"/>
      <c r="F39" s="92">
        <v>23170</v>
      </c>
      <c r="G39" s="92"/>
      <c r="H39" s="92">
        <v>11155853</v>
      </c>
      <c r="I39" s="92"/>
      <c r="J39" s="487">
        <v>17526120</v>
      </c>
      <c r="K39" s="487"/>
      <c r="L39" s="92">
        <v>16118134</v>
      </c>
      <c r="M39" s="92"/>
      <c r="N39" s="95">
        <v>5309964</v>
      </c>
    </row>
    <row r="40" spans="1:14" ht="12">
      <c r="A40" s="457"/>
      <c r="B40" s="484"/>
      <c r="C40" s="485" t="s">
        <v>122</v>
      </c>
      <c r="D40" s="486">
        <v>170</v>
      </c>
      <c r="E40" s="92"/>
      <c r="F40" s="92">
        <v>3749</v>
      </c>
      <c r="G40" s="92"/>
      <c r="H40" s="92">
        <v>1645486</v>
      </c>
      <c r="I40" s="92"/>
      <c r="J40" s="487">
        <v>2838696</v>
      </c>
      <c r="K40" s="487"/>
      <c r="L40" s="92">
        <v>2296717</v>
      </c>
      <c r="M40" s="92"/>
      <c r="N40" s="95">
        <v>795086</v>
      </c>
    </row>
    <row r="41" spans="1:14" ht="12">
      <c r="A41" s="457"/>
      <c r="B41" s="484"/>
      <c r="C41" s="485" t="s">
        <v>123</v>
      </c>
      <c r="D41" s="486">
        <v>67</v>
      </c>
      <c r="E41" s="92"/>
      <c r="F41" s="92">
        <v>2187</v>
      </c>
      <c r="G41" s="92"/>
      <c r="H41" s="92">
        <v>447303</v>
      </c>
      <c r="I41" s="92"/>
      <c r="J41" s="487">
        <v>1119643</v>
      </c>
      <c r="K41" s="487"/>
      <c r="L41" s="92">
        <v>889360</v>
      </c>
      <c r="M41" s="92"/>
      <c r="N41" s="95">
        <v>469637</v>
      </c>
    </row>
    <row r="42" spans="1:14" ht="12">
      <c r="A42" s="457"/>
      <c r="B42" s="484" t="s">
        <v>109</v>
      </c>
      <c r="C42" s="485" t="s">
        <v>124</v>
      </c>
      <c r="D42" s="486">
        <v>530</v>
      </c>
      <c r="E42" s="92"/>
      <c r="F42" s="92">
        <v>4762</v>
      </c>
      <c r="G42" s="92"/>
      <c r="H42" s="92">
        <v>1703798</v>
      </c>
      <c r="I42" s="92"/>
      <c r="J42" s="487">
        <v>3408625</v>
      </c>
      <c r="K42" s="487"/>
      <c r="L42" s="92">
        <v>2373044</v>
      </c>
      <c r="M42" s="92"/>
      <c r="N42" s="95">
        <v>1006870</v>
      </c>
    </row>
    <row r="43" spans="1:14" ht="9" customHeight="1">
      <c r="A43" s="457"/>
      <c r="B43" s="484"/>
      <c r="C43" s="488"/>
      <c r="D43" s="464"/>
      <c r="E43" s="465"/>
      <c r="F43" s="465"/>
      <c r="G43" s="465"/>
      <c r="H43" s="465"/>
      <c r="I43" s="465"/>
      <c r="L43" s="465"/>
      <c r="M43" s="465"/>
      <c r="N43" s="466"/>
    </row>
    <row r="44" spans="1:14" s="473" customFormat="1" ht="11.25">
      <c r="A44" s="469"/>
      <c r="B44" s="474"/>
      <c r="C44" s="475" t="s">
        <v>141</v>
      </c>
      <c r="D44" s="78">
        <f>SUM(D45:D48)</f>
        <v>6787</v>
      </c>
      <c r="E44" s="78"/>
      <c r="F44" s="78">
        <f>SUM(F45:F48)</f>
        <v>46440</v>
      </c>
      <c r="G44" s="78"/>
      <c r="H44" s="78">
        <f>SUM(H45:H48)</f>
        <v>14214194</v>
      </c>
      <c r="I44" s="78"/>
      <c r="J44" s="78">
        <f>SUM(J45:J48)</f>
        <v>26422546</v>
      </c>
      <c r="K44" s="78"/>
      <c r="L44" s="489">
        <f>SUM(L45:L48)</f>
        <v>0</v>
      </c>
      <c r="M44" s="489"/>
      <c r="N44" s="490">
        <f>SUM(N45:N48)</f>
        <v>0</v>
      </c>
    </row>
    <row r="45" spans="1:14" s="497" customFormat="1" ht="11.25">
      <c r="A45" s="491"/>
      <c r="B45" s="492"/>
      <c r="C45" s="493" t="s">
        <v>142</v>
      </c>
      <c r="D45" s="88">
        <v>2876</v>
      </c>
      <c r="E45" s="88"/>
      <c r="F45" s="88">
        <v>5739</v>
      </c>
      <c r="G45" s="88"/>
      <c r="H45" s="88">
        <v>636134</v>
      </c>
      <c r="I45" s="88"/>
      <c r="J45" s="88">
        <v>1408522</v>
      </c>
      <c r="K45" s="88"/>
      <c r="L45" s="494">
        <v>0</v>
      </c>
      <c r="M45" s="495"/>
      <c r="N45" s="496">
        <v>0</v>
      </c>
    </row>
    <row r="46" spans="1:14" ht="12">
      <c r="A46" s="457"/>
      <c r="B46" s="484"/>
      <c r="C46" s="485" t="s">
        <v>143</v>
      </c>
      <c r="D46" s="92">
        <v>2382</v>
      </c>
      <c r="E46" s="92"/>
      <c r="F46" s="92">
        <v>14329</v>
      </c>
      <c r="G46" s="92"/>
      <c r="H46" s="92">
        <v>3435572</v>
      </c>
      <c r="I46" s="92"/>
      <c r="J46" s="92">
        <v>6654762</v>
      </c>
      <c r="K46" s="92"/>
      <c r="L46" s="494">
        <v>0</v>
      </c>
      <c r="M46" s="134"/>
      <c r="N46" s="498">
        <v>0</v>
      </c>
    </row>
    <row r="47" spans="1:14" ht="12">
      <c r="A47" s="457"/>
      <c r="B47" s="484"/>
      <c r="C47" s="485" t="s">
        <v>144</v>
      </c>
      <c r="D47" s="92">
        <v>1028</v>
      </c>
      <c r="E47" s="92"/>
      <c r="F47" s="92">
        <v>14215</v>
      </c>
      <c r="G47" s="92"/>
      <c r="H47" s="92">
        <v>5565796</v>
      </c>
      <c r="I47" s="92"/>
      <c r="J47" s="92">
        <v>10065582</v>
      </c>
      <c r="K47" s="92"/>
      <c r="L47" s="494">
        <v>0</v>
      </c>
      <c r="M47" s="134"/>
      <c r="N47" s="498">
        <v>0</v>
      </c>
    </row>
    <row r="48" spans="1:14" ht="12">
      <c r="A48" s="457"/>
      <c r="B48" s="484"/>
      <c r="C48" s="485" t="s">
        <v>145</v>
      </c>
      <c r="D48" s="92">
        <v>501</v>
      </c>
      <c r="E48" s="92"/>
      <c r="F48" s="92">
        <v>12157</v>
      </c>
      <c r="G48" s="92"/>
      <c r="H48" s="92">
        <v>4576692</v>
      </c>
      <c r="I48" s="92"/>
      <c r="J48" s="92">
        <v>8293680</v>
      </c>
      <c r="K48" s="92"/>
      <c r="L48" s="494">
        <v>0</v>
      </c>
      <c r="M48" s="134"/>
      <c r="N48" s="498">
        <v>0</v>
      </c>
    </row>
    <row r="49" spans="1:14" ht="12">
      <c r="A49" s="457"/>
      <c r="B49" s="484"/>
      <c r="C49" s="485"/>
      <c r="D49" s="92"/>
      <c r="E49" s="92"/>
      <c r="F49" s="92"/>
      <c r="G49" s="92"/>
      <c r="H49" s="92"/>
      <c r="I49" s="92"/>
      <c r="J49" s="92"/>
      <c r="K49" s="92"/>
      <c r="L49" s="92"/>
      <c r="M49" s="92"/>
      <c r="N49" s="95"/>
    </row>
    <row r="50" spans="1:14" s="473" customFormat="1" ht="11.25">
      <c r="A50" s="469"/>
      <c r="B50" s="474"/>
      <c r="C50" s="475" t="s">
        <v>146</v>
      </c>
      <c r="D50" s="78">
        <f>SUM(D51:D57)</f>
        <v>791</v>
      </c>
      <c r="E50" s="78"/>
      <c r="F50" s="78">
        <f>SUM(F51:F57)</f>
        <v>71873</v>
      </c>
      <c r="G50" s="78"/>
      <c r="H50" s="78">
        <f>SUM(H51:H57)</f>
        <v>40686253</v>
      </c>
      <c r="I50" s="78"/>
      <c r="J50" s="78">
        <f>SUM(J51:J57)</f>
        <v>68336145</v>
      </c>
      <c r="K50" s="78"/>
      <c r="L50" s="78">
        <f>SUM(L51:L57)</f>
        <v>68224431</v>
      </c>
      <c r="M50" s="78"/>
      <c r="N50" s="79">
        <f>SUM(N51:N57)</f>
        <v>24893094</v>
      </c>
    </row>
    <row r="51" spans="1:14" ht="12">
      <c r="A51" s="457"/>
      <c r="B51" s="484"/>
      <c r="C51" s="485" t="s">
        <v>147</v>
      </c>
      <c r="D51" s="92">
        <v>335</v>
      </c>
      <c r="E51" s="92"/>
      <c r="F51" s="92">
        <v>13026</v>
      </c>
      <c r="G51" s="92"/>
      <c r="H51" s="455">
        <v>5405056</v>
      </c>
      <c r="I51" s="92"/>
      <c r="J51" s="92">
        <v>9399414</v>
      </c>
      <c r="L51" s="92">
        <v>9437475</v>
      </c>
      <c r="M51" s="92"/>
      <c r="N51" s="95">
        <v>3627760</v>
      </c>
    </row>
    <row r="52" spans="1:14" ht="12">
      <c r="A52" s="457"/>
      <c r="B52" s="484"/>
      <c r="C52" s="485" t="s">
        <v>148</v>
      </c>
      <c r="D52" s="92">
        <v>261</v>
      </c>
      <c r="E52" s="92"/>
      <c r="F52" s="92">
        <v>17709</v>
      </c>
      <c r="G52" s="92"/>
      <c r="H52" s="455">
        <v>7898555</v>
      </c>
      <c r="I52" s="92"/>
      <c r="J52" s="92">
        <v>14019291</v>
      </c>
      <c r="L52" s="92">
        <v>14060218</v>
      </c>
      <c r="M52" s="92"/>
      <c r="N52" s="95">
        <v>5713233</v>
      </c>
    </row>
    <row r="53" spans="1:14" ht="12">
      <c r="A53" s="457"/>
      <c r="B53" s="484"/>
      <c r="C53" s="485" t="s">
        <v>149</v>
      </c>
      <c r="D53" s="92">
        <v>130</v>
      </c>
      <c r="E53" s="92"/>
      <c r="F53" s="92">
        <v>17293</v>
      </c>
      <c r="G53" s="92"/>
      <c r="H53" s="455">
        <v>9316985</v>
      </c>
      <c r="I53" s="92"/>
      <c r="J53" s="92">
        <v>15349568</v>
      </c>
      <c r="L53" s="92">
        <v>15330539</v>
      </c>
      <c r="M53" s="92"/>
      <c r="N53" s="95">
        <v>5573507</v>
      </c>
    </row>
    <row r="54" spans="1:14" ht="12">
      <c r="A54" s="457"/>
      <c r="B54" s="484"/>
      <c r="C54" s="485" t="s">
        <v>150</v>
      </c>
      <c r="D54" s="92">
        <v>35</v>
      </c>
      <c r="E54" s="92"/>
      <c r="F54" s="92">
        <v>8663</v>
      </c>
      <c r="G54" s="92"/>
      <c r="H54" s="455">
        <v>4607073</v>
      </c>
      <c r="I54" s="92"/>
      <c r="J54" s="92">
        <v>8245334</v>
      </c>
      <c r="L54" s="92">
        <v>8258964</v>
      </c>
      <c r="M54" s="92"/>
      <c r="N54" s="95">
        <v>3405937</v>
      </c>
    </row>
    <row r="55" spans="1:14" ht="12">
      <c r="A55" s="457"/>
      <c r="B55" s="484"/>
      <c r="C55" s="485" t="s">
        <v>151</v>
      </c>
      <c r="D55" s="92">
        <v>18</v>
      </c>
      <c r="E55" s="92"/>
      <c r="F55" s="92">
        <v>6247</v>
      </c>
      <c r="G55" s="92"/>
      <c r="H55" s="455">
        <v>6836894</v>
      </c>
      <c r="I55" s="92"/>
      <c r="J55" s="92">
        <v>11031294</v>
      </c>
      <c r="L55" s="92">
        <v>10801486</v>
      </c>
      <c r="M55" s="92"/>
      <c r="N55" s="95">
        <v>3155076</v>
      </c>
    </row>
    <row r="56" spans="1:14" ht="12">
      <c r="A56" s="457"/>
      <c r="B56" s="484"/>
      <c r="C56" s="485" t="s">
        <v>152</v>
      </c>
      <c r="D56" s="92">
        <v>11</v>
      </c>
      <c r="E56" s="92" t="s">
        <v>153</v>
      </c>
      <c r="F56" s="92">
        <v>8935</v>
      </c>
      <c r="G56" s="92" t="s">
        <v>153</v>
      </c>
      <c r="H56" s="455">
        <v>6621690</v>
      </c>
      <c r="I56" s="92" t="s">
        <v>153</v>
      </c>
      <c r="J56" s="92">
        <v>10291244</v>
      </c>
      <c r="K56" s="92" t="s">
        <v>153</v>
      </c>
      <c r="L56" s="92">
        <v>10335749</v>
      </c>
      <c r="M56" s="92" t="s">
        <v>153</v>
      </c>
      <c r="N56" s="95">
        <v>3417581</v>
      </c>
    </row>
    <row r="57" spans="1:14" ht="12">
      <c r="A57" s="488"/>
      <c r="B57" s="484"/>
      <c r="C57" s="485" t="s">
        <v>154</v>
      </c>
      <c r="D57" s="92">
        <v>1</v>
      </c>
      <c r="E57" s="92"/>
      <c r="F57" s="92" t="s">
        <v>155</v>
      </c>
      <c r="G57" s="92"/>
      <c r="H57" s="92" t="s">
        <v>155</v>
      </c>
      <c r="I57" s="92"/>
      <c r="J57" s="499" t="s">
        <v>155</v>
      </c>
      <c r="K57" s="499"/>
      <c r="L57" s="92" t="s">
        <v>155</v>
      </c>
      <c r="M57" s="92"/>
      <c r="N57" s="95" t="s">
        <v>155</v>
      </c>
    </row>
    <row r="58" spans="1:14" ht="12">
      <c r="A58" s="457"/>
      <c r="B58" s="500"/>
      <c r="C58" s="501"/>
      <c r="D58" s="100"/>
      <c r="E58" s="100"/>
      <c r="F58" s="100"/>
      <c r="G58" s="100"/>
      <c r="H58" s="100"/>
      <c r="I58" s="100"/>
      <c r="J58" s="502"/>
      <c r="K58" s="502"/>
      <c r="L58" s="100"/>
      <c r="M58" s="100"/>
      <c r="N58" s="101"/>
    </row>
    <row r="59" ht="12">
      <c r="B59" s="453" t="s">
        <v>156</v>
      </c>
    </row>
    <row r="60" ht="12">
      <c r="B60" s="453" t="s">
        <v>157</v>
      </c>
    </row>
    <row r="61" ht="12">
      <c r="B61" s="453" t="s">
        <v>158</v>
      </c>
    </row>
  </sheetData>
  <mergeCells count="18">
    <mergeCell ref="B9:C9"/>
    <mergeCell ref="B10:C10"/>
    <mergeCell ref="B11:C11"/>
    <mergeCell ref="B12:C12"/>
    <mergeCell ref="B15:C15"/>
    <mergeCell ref="B17:C17"/>
    <mergeCell ref="B19:C19"/>
    <mergeCell ref="B16:C16"/>
    <mergeCell ref="B13:C13"/>
    <mergeCell ref="B14:C14"/>
    <mergeCell ref="M5:N5"/>
    <mergeCell ref="K5:L5"/>
    <mergeCell ref="I5:J5"/>
    <mergeCell ref="G5:H5"/>
    <mergeCell ref="E5:F5"/>
    <mergeCell ref="B5:C5"/>
    <mergeCell ref="B7:C7"/>
    <mergeCell ref="B8:C8"/>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BF138"/>
  <sheetViews>
    <sheetView workbookViewId="0" topLeftCell="A1">
      <selection activeCell="A1" sqref="A1"/>
    </sheetView>
  </sheetViews>
  <sheetFormatPr defaultColWidth="9.00390625" defaultRowHeight="13.5"/>
  <cols>
    <col min="1" max="1" width="3.625" style="503" customWidth="1"/>
    <col min="2" max="2" width="10.625" style="503" customWidth="1"/>
    <col min="3" max="7" width="8.125" style="505" customWidth="1"/>
    <col min="8" max="9" width="7.75390625" style="505" customWidth="1"/>
    <col min="10" max="10" width="7.375" style="505" customWidth="1"/>
    <col min="11" max="17" width="7.125" style="505" customWidth="1"/>
    <col min="18" max="18" width="9.625" style="505" customWidth="1"/>
    <col min="19" max="22" width="8.625" style="505" customWidth="1"/>
    <col min="23" max="23" width="10.25390625" style="505" customWidth="1"/>
    <col min="24" max="24" width="9.00390625" style="505" customWidth="1"/>
    <col min="25" max="25" width="9.375" style="505" customWidth="1"/>
    <col min="26" max="26" width="10.50390625" style="505" customWidth="1"/>
    <col min="27" max="27" width="10.125" style="505" customWidth="1"/>
    <col min="28" max="28" width="9.875" style="505" customWidth="1"/>
    <col min="29" max="29" width="9.625" style="505" customWidth="1"/>
    <col min="30" max="31" width="9.00390625" style="505" customWidth="1"/>
    <col min="32" max="32" width="2.50390625" style="505" customWidth="1"/>
    <col min="33" max="34" width="9.00390625" style="505" customWidth="1"/>
    <col min="35" max="35" width="12.75390625" style="505" customWidth="1"/>
    <col min="36" max="36" width="11.25390625" style="505" customWidth="1"/>
    <col min="37" max="37" width="9.25390625" style="505" bestFit="1" customWidth="1"/>
    <col min="38" max="38" width="14.125" style="505" bestFit="1" customWidth="1"/>
    <col min="39" max="39" width="13.125" style="505" bestFit="1" customWidth="1"/>
    <col min="40" max="40" width="10.875" style="505" bestFit="1" customWidth="1"/>
    <col min="41" max="50" width="9.25390625" style="505" bestFit="1" customWidth="1"/>
    <col min="51" max="51" width="11.625" style="505" bestFit="1" customWidth="1"/>
    <col min="52" max="52" width="11.75390625" style="505" bestFit="1" customWidth="1"/>
    <col min="53" max="53" width="9.25390625" style="505" bestFit="1" customWidth="1"/>
    <col min="54" max="55" width="11.75390625" style="505" bestFit="1" customWidth="1"/>
    <col min="56" max="56" width="10.875" style="505" bestFit="1" customWidth="1"/>
    <col min="57" max="57" width="9.25390625" style="505" bestFit="1" customWidth="1"/>
    <col min="58" max="16384" width="9.00390625" style="505" customWidth="1"/>
  </cols>
  <sheetData>
    <row r="1" spans="2:36" ht="18" customHeight="1">
      <c r="B1" s="504" t="s">
        <v>1333</v>
      </c>
      <c r="AJ1" s="506"/>
    </row>
    <row r="2" spans="2:57" ht="18" customHeight="1" thickBot="1">
      <c r="B2" s="504"/>
      <c r="AA2" s="507"/>
      <c r="AB2" s="507"/>
      <c r="AD2" s="507"/>
      <c r="AE2" s="507"/>
      <c r="AF2" s="507"/>
      <c r="AG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8" t="s">
        <v>1274</v>
      </c>
    </row>
    <row r="3" spans="2:57" ht="18" customHeight="1" thickTop="1">
      <c r="B3" s="1439" t="s">
        <v>1275</v>
      </c>
      <c r="C3" s="1445" t="s">
        <v>1276</v>
      </c>
      <c r="D3" s="1446"/>
      <c r="E3" s="1446"/>
      <c r="F3" s="1446"/>
      <c r="G3" s="1446"/>
      <c r="H3" s="1446"/>
      <c r="I3" s="1446"/>
      <c r="J3" s="1446"/>
      <c r="K3" s="1446"/>
      <c r="L3" s="1446"/>
      <c r="M3" s="1446"/>
      <c r="N3" s="1446"/>
      <c r="O3" s="1446"/>
      <c r="P3" s="1446"/>
      <c r="Q3" s="1446"/>
      <c r="R3" s="1446"/>
      <c r="S3" s="1446"/>
      <c r="T3" s="1446"/>
      <c r="U3" s="1446"/>
      <c r="V3" s="1446"/>
      <c r="W3" s="1446"/>
      <c r="X3" s="1446"/>
      <c r="Y3" s="1446"/>
      <c r="Z3" s="1446"/>
      <c r="AA3" s="1446"/>
      <c r="AB3" s="1446"/>
      <c r="AC3" s="1446"/>
      <c r="AD3" s="1446"/>
      <c r="AE3" s="1446"/>
      <c r="AF3" s="1446"/>
      <c r="AG3" s="1446"/>
      <c r="AH3" s="1447"/>
      <c r="AI3" s="1433" t="s">
        <v>1277</v>
      </c>
      <c r="AJ3" s="1434"/>
      <c r="AK3" s="1434"/>
      <c r="AL3" s="1434"/>
      <c r="AM3" s="1434"/>
      <c r="AN3" s="1434"/>
      <c r="AO3" s="1435"/>
      <c r="AP3" s="1427" t="s">
        <v>1278</v>
      </c>
      <c r="AQ3" s="1428"/>
      <c r="AR3" s="1428"/>
      <c r="AS3" s="1428"/>
      <c r="AT3" s="1428"/>
      <c r="AU3" s="1428"/>
      <c r="AV3" s="1428"/>
      <c r="AW3" s="1428"/>
      <c r="AX3" s="1428"/>
      <c r="AY3" s="1428"/>
      <c r="AZ3" s="1428"/>
      <c r="BA3" s="1428"/>
      <c r="BB3" s="1428"/>
      <c r="BC3" s="1428"/>
      <c r="BD3" s="1428"/>
      <c r="BE3" s="1429"/>
    </row>
    <row r="4" spans="2:57" ht="13.5" customHeight="1">
      <c r="B4" s="1440"/>
      <c r="C4" s="1427" t="s">
        <v>1271</v>
      </c>
      <c r="D4" s="1428"/>
      <c r="E4" s="1428"/>
      <c r="F4" s="1428"/>
      <c r="G4" s="1428"/>
      <c r="H4" s="1428"/>
      <c r="I4" s="1428"/>
      <c r="J4" s="1428"/>
      <c r="K4" s="1428"/>
      <c r="L4" s="1428"/>
      <c r="M4" s="1428"/>
      <c r="N4" s="1428"/>
      <c r="O4" s="1428"/>
      <c r="P4" s="1428"/>
      <c r="Q4" s="1429"/>
      <c r="R4" s="1420" t="s">
        <v>1279</v>
      </c>
      <c r="S4" s="1421"/>
      <c r="T4" s="1421"/>
      <c r="U4" s="1421"/>
      <c r="V4" s="1421"/>
      <c r="W4" s="1421"/>
      <c r="X4" s="1421"/>
      <c r="Y4" s="1421"/>
      <c r="Z4" s="1421"/>
      <c r="AA4" s="1421"/>
      <c r="AB4" s="1421"/>
      <c r="AC4" s="1421"/>
      <c r="AD4" s="1421"/>
      <c r="AE4" s="1421"/>
      <c r="AF4" s="1421"/>
      <c r="AG4" s="1421"/>
      <c r="AH4" s="1422"/>
      <c r="AI4" s="1425" t="s">
        <v>1280</v>
      </c>
      <c r="AJ4" s="1425" t="s">
        <v>1281</v>
      </c>
      <c r="AK4" s="1425" t="s">
        <v>1282</v>
      </c>
      <c r="AL4" s="1436" t="s">
        <v>1283</v>
      </c>
      <c r="AM4" s="1437"/>
      <c r="AN4" s="1437"/>
      <c r="AO4" s="1438"/>
      <c r="AP4" s="1420" t="s">
        <v>1284</v>
      </c>
      <c r="AQ4" s="1421"/>
      <c r="AR4" s="1421"/>
      <c r="AS4" s="1422"/>
      <c r="AT4" s="1420" t="s">
        <v>1285</v>
      </c>
      <c r="AU4" s="1421"/>
      <c r="AV4" s="1421"/>
      <c r="AW4" s="1421"/>
      <c r="AX4" s="1422"/>
      <c r="AY4" s="1425" t="s">
        <v>1286</v>
      </c>
      <c r="AZ4" s="1425" t="s">
        <v>1287</v>
      </c>
      <c r="BA4" s="1425" t="s">
        <v>1282</v>
      </c>
      <c r="BB4" s="1420" t="s">
        <v>1283</v>
      </c>
      <c r="BC4" s="1421"/>
      <c r="BD4" s="1421"/>
      <c r="BE4" s="1422"/>
    </row>
    <row r="5" spans="2:57" ht="24" customHeight="1">
      <c r="B5" s="1440"/>
      <c r="C5" s="1441" t="s">
        <v>1205</v>
      </c>
      <c r="D5" s="1420" t="s">
        <v>1272</v>
      </c>
      <c r="E5" s="1421"/>
      <c r="F5" s="1422"/>
      <c r="G5" s="1420" t="s">
        <v>1273</v>
      </c>
      <c r="H5" s="1421"/>
      <c r="I5" s="1421"/>
      <c r="J5" s="1421"/>
      <c r="K5" s="1421"/>
      <c r="L5" s="1421"/>
      <c r="M5" s="1421"/>
      <c r="N5" s="1421"/>
      <c r="O5" s="1421"/>
      <c r="P5" s="1421"/>
      <c r="Q5" s="1422"/>
      <c r="R5" s="1450" t="s">
        <v>1205</v>
      </c>
      <c r="S5" s="1451"/>
      <c r="T5" s="1452"/>
      <c r="U5" s="1453" t="s">
        <v>1288</v>
      </c>
      <c r="V5" s="1454"/>
      <c r="W5" s="1442" t="s">
        <v>1289</v>
      </c>
      <c r="X5" s="1443"/>
      <c r="Y5" s="1443"/>
      <c r="Z5" s="1443"/>
      <c r="AA5" s="1443"/>
      <c r="AB5" s="1443"/>
      <c r="AC5" s="1443"/>
      <c r="AD5" s="1443"/>
      <c r="AE5" s="1443"/>
      <c r="AF5" s="1443"/>
      <c r="AG5" s="1443"/>
      <c r="AH5" s="1444"/>
      <c r="AI5" s="1432"/>
      <c r="AJ5" s="1432"/>
      <c r="AK5" s="1432"/>
      <c r="AL5" s="1423" t="s">
        <v>1290</v>
      </c>
      <c r="AM5" s="1425" t="s">
        <v>1291</v>
      </c>
      <c r="AN5" s="1425" t="s">
        <v>1292</v>
      </c>
      <c r="AO5" s="1425" t="s">
        <v>1293</v>
      </c>
      <c r="AP5" s="1423" t="s">
        <v>1294</v>
      </c>
      <c r="AQ5" s="1420" t="s">
        <v>1295</v>
      </c>
      <c r="AR5" s="1421"/>
      <c r="AS5" s="1422"/>
      <c r="AT5" s="1420" t="s">
        <v>1205</v>
      </c>
      <c r="AU5" s="1421"/>
      <c r="AV5" s="1422"/>
      <c r="AW5" s="1420" t="s">
        <v>1296</v>
      </c>
      <c r="AX5" s="1422"/>
      <c r="AY5" s="1430"/>
      <c r="AZ5" s="1432"/>
      <c r="BA5" s="1432"/>
      <c r="BB5" s="1423" t="s">
        <v>1290</v>
      </c>
      <c r="BC5" s="1425" t="s">
        <v>1297</v>
      </c>
      <c r="BD5" s="1425" t="s">
        <v>1298</v>
      </c>
      <c r="BE5" s="1425" t="s">
        <v>1299</v>
      </c>
    </row>
    <row r="6" spans="2:58" ht="34.5" customHeight="1">
      <c r="B6" s="1424"/>
      <c r="C6" s="1429"/>
      <c r="D6" s="511" t="s">
        <v>21</v>
      </c>
      <c r="E6" s="512" t="s">
        <v>1300</v>
      </c>
      <c r="F6" s="511" t="s">
        <v>20</v>
      </c>
      <c r="G6" s="512" t="s">
        <v>1301</v>
      </c>
      <c r="H6" s="512" t="s">
        <v>1302</v>
      </c>
      <c r="I6" s="512" t="s">
        <v>1303</v>
      </c>
      <c r="J6" s="512" t="s">
        <v>1304</v>
      </c>
      <c r="K6" s="512" t="s">
        <v>1305</v>
      </c>
      <c r="L6" s="512" t="s">
        <v>1306</v>
      </c>
      <c r="M6" s="512" t="s">
        <v>1307</v>
      </c>
      <c r="N6" s="512" t="s">
        <v>1308</v>
      </c>
      <c r="O6" s="512" t="s">
        <v>1309</v>
      </c>
      <c r="P6" s="512" t="s">
        <v>1310</v>
      </c>
      <c r="Q6" s="513" t="s">
        <v>1311</v>
      </c>
      <c r="R6" s="514" t="s">
        <v>12</v>
      </c>
      <c r="S6" s="515" t="s">
        <v>1312</v>
      </c>
      <c r="T6" s="515" t="s">
        <v>1313</v>
      </c>
      <c r="U6" s="510" t="s">
        <v>1314</v>
      </c>
      <c r="V6" s="510" t="s">
        <v>1315</v>
      </c>
      <c r="W6" s="512" t="s">
        <v>1301</v>
      </c>
      <c r="X6" s="512" t="s">
        <v>1302</v>
      </c>
      <c r="Y6" s="512" t="s">
        <v>1316</v>
      </c>
      <c r="Z6" s="512" t="s">
        <v>1317</v>
      </c>
      <c r="AA6" s="512" t="s">
        <v>1318</v>
      </c>
      <c r="AB6" s="512" t="s">
        <v>1319</v>
      </c>
      <c r="AC6" s="512" t="s">
        <v>1320</v>
      </c>
      <c r="AD6" s="512" t="s">
        <v>1321</v>
      </c>
      <c r="AE6" s="512" t="s">
        <v>1322</v>
      </c>
      <c r="AF6" s="1448" t="s">
        <v>1323</v>
      </c>
      <c r="AG6" s="1449"/>
      <c r="AH6" s="513" t="s">
        <v>1311</v>
      </c>
      <c r="AI6" s="1426"/>
      <c r="AJ6" s="1426"/>
      <c r="AK6" s="1426"/>
      <c r="AL6" s="1424"/>
      <c r="AM6" s="1426"/>
      <c r="AN6" s="1426"/>
      <c r="AO6" s="1426"/>
      <c r="AP6" s="1424"/>
      <c r="AQ6" s="515" t="s">
        <v>1324</v>
      </c>
      <c r="AR6" s="516" t="s">
        <v>1325</v>
      </c>
      <c r="AS6" s="515" t="s">
        <v>1326</v>
      </c>
      <c r="AT6" s="515" t="s">
        <v>12</v>
      </c>
      <c r="AU6" s="515" t="s">
        <v>1312</v>
      </c>
      <c r="AV6" s="515" t="s">
        <v>1313</v>
      </c>
      <c r="AW6" s="515" t="s">
        <v>1312</v>
      </c>
      <c r="AX6" s="515" t="s">
        <v>1313</v>
      </c>
      <c r="AY6" s="1431"/>
      <c r="AZ6" s="1426"/>
      <c r="BA6" s="1426"/>
      <c r="BB6" s="1424"/>
      <c r="BC6" s="1426"/>
      <c r="BD6" s="1426"/>
      <c r="BE6" s="1426"/>
      <c r="BF6" s="517"/>
    </row>
    <row r="7" spans="2:57" ht="14.25" customHeight="1">
      <c r="B7" s="509"/>
      <c r="C7" s="518"/>
      <c r="D7" s="518"/>
      <c r="E7" s="519"/>
      <c r="F7" s="518"/>
      <c r="G7" s="518"/>
      <c r="H7" s="519"/>
      <c r="I7" s="519"/>
      <c r="J7" s="519"/>
      <c r="K7" s="519"/>
      <c r="L7" s="519"/>
      <c r="M7" s="519"/>
      <c r="N7" s="519"/>
      <c r="O7" s="519"/>
      <c r="P7" s="519"/>
      <c r="Q7" s="520"/>
      <c r="R7" s="521"/>
      <c r="S7" s="521"/>
      <c r="T7" s="521"/>
      <c r="U7" s="518"/>
      <c r="V7" s="518"/>
      <c r="W7" s="519"/>
      <c r="X7" s="519"/>
      <c r="Y7" s="519"/>
      <c r="Z7" s="518"/>
      <c r="AA7" s="518"/>
      <c r="AB7" s="518"/>
      <c r="AC7" s="518"/>
      <c r="AD7" s="518"/>
      <c r="AE7" s="522"/>
      <c r="AF7" s="522"/>
      <c r="AG7" s="522"/>
      <c r="AH7" s="521"/>
      <c r="AI7" s="523"/>
      <c r="AJ7" s="524"/>
      <c r="AK7" s="524"/>
      <c r="AL7" s="524"/>
      <c r="AM7" s="524"/>
      <c r="AN7" s="524"/>
      <c r="AO7" s="524"/>
      <c r="AP7" s="524"/>
      <c r="AQ7" s="524"/>
      <c r="AR7" s="524"/>
      <c r="AS7" s="524"/>
      <c r="AT7" s="524"/>
      <c r="AU7" s="524"/>
      <c r="AV7" s="524"/>
      <c r="AW7" s="524"/>
      <c r="AX7" s="524"/>
      <c r="AY7" s="524"/>
      <c r="AZ7" s="524"/>
      <c r="BA7" s="524"/>
      <c r="BB7" s="524"/>
      <c r="BC7" s="524"/>
      <c r="BD7" s="524"/>
      <c r="BE7" s="525"/>
    </row>
    <row r="8" spans="2:57" ht="14.25" customHeight="1">
      <c r="B8" s="526" t="s">
        <v>1327</v>
      </c>
      <c r="C8" s="486">
        <f>SUM(D8:F8)</f>
        <v>7401</v>
      </c>
      <c r="D8" s="527">
        <v>2653</v>
      </c>
      <c r="E8" s="527">
        <v>76</v>
      </c>
      <c r="F8" s="527">
        <v>4672</v>
      </c>
      <c r="G8" s="527">
        <v>2800</v>
      </c>
      <c r="H8" s="527">
        <v>2322</v>
      </c>
      <c r="I8" s="527">
        <v>995</v>
      </c>
      <c r="J8" s="527">
        <v>488</v>
      </c>
      <c r="K8" s="527">
        <v>335</v>
      </c>
      <c r="L8" s="527">
        <v>266</v>
      </c>
      <c r="M8" s="527">
        <v>128</v>
      </c>
      <c r="N8" s="527">
        <v>40</v>
      </c>
      <c r="O8" s="527">
        <v>15</v>
      </c>
      <c r="P8" s="527">
        <v>10</v>
      </c>
      <c r="Q8" s="527">
        <v>2</v>
      </c>
      <c r="R8" s="527">
        <f>SUM(S8+T8)</f>
        <v>117962</v>
      </c>
      <c r="S8" s="527">
        <v>57316</v>
      </c>
      <c r="T8" s="527">
        <v>60646</v>
      </c>
      <c r="U8" s="527">
        <v>52208</v>
      </c>
      <c r="V8" s="527">
        <v>57478</v>
      </c>
      <c r="W8" s="527">
        <v>5665</v>
      </c>
      <c r="X8" s="527">
        <v>14021</v>
      </c>
      <c r="Y8" s="527">
        <v>13866</v>
      </c>
      <c r="Z8" s="527">
        <v>11770</v>
      </c>
      <c r="AA8" s="527">
        <v>13030</v>
      </c>
      <c r="AB8" s="527">
        <v>18051</v>
      </c>
      <c r="AC8" s="527">
        <v>17370</v>
      </c>
      <c r="AD8" s="527">
        <v>9715</v>
      </c>
      <c r="AE8" s="527">
        <v>5536</v>
      </c>
      <c r="AF8" s="528" t="s">
        <v>1328</v>
      </c>
      <c r="AG8" s="527">
        <v>8938</v>
      </c>
      <c r="AH8" s="142" t="s">
        <v>1329</v>
      </c>
      <c r="AI8" s="142">
        <v>15877636</v>
      </c>
      <c r="AJ8" s="529">
        <v>52541187</v>
      </c>
      <c r="AK8" s="529">
        <v>447356</v>
      </c>
      <c r="AL8" s="529">
        <f>SUM(AM8:AO8)</f>
        <v>88877307</v>
      </c>
      <c r="AM8" s="529">
        <v>83113032</v>
      </c>
      <c r="AN8" s="529">
        <v>5627385</v>
      </c>
      <c r="AO8" s="529">
        <v>136890</v>
      </c>
      <c r="AP8" s="529">
        <f>SUM(AQ8:AS8)</f>
        <v>6605</v>
      </c>
      <c r="AQ8" s="529">
        <v>1882</v>
      </c>
      <c r="AR8" s="529">
        <v>66</v>
      </c>
      <c r="AS8" s="529">
        <v>4657</v>
      </c>
      <c r="AT8" s="529">
        <f>SUM(AU8:AV8)</f>
        <v>45322</v>
      </c>
      <c r="AU8" s="529">
        <v>22823</v>
      </c>
      <c r="AV8" s="529">
        <v>22499</v>
      </c>
      <c r="AW8" s="529">
        <v>17730</v>
      </c>
      <c r="AX8" s="529">
        <v>19338</v>
      </c>
      <c r="AY8" s="529">
        <v>4607155</v>
      </c>
      <c r="AZ8" s="529">
        <v>12923110</v>
      </c>
      <c r="BA8" s="529">
        <v>138885</v>
      </c>
      <c r="BB8" s="529">
        <f>SUM(BC8:BE8)</f>
        <v>23602846</v>
      </c>
      <c r="BC8" s="529">
        <v>21017393</v>
      </c>
      <c r="BD8" s="529">
        <v>2509207</v>
      </c>
      <c r="BE8" s="530">
        <v>76246</v>
      </c>
    </row>
    <row r="9" spans="1:57" s="540" customFormat="1" ht="14.25" customHeight="1">
      <c r="A9" s="531"/>
      <c r="B9" s="532"/>
      <c r="C9" s="533"/>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5"/>
      <c r="AE9" s="536"/>
      <c r="AF9" s="536"/>
      <c r="AG9" s="536"/>
      <c r="AH9" s="535"/>
      <c r="AI9" s="537"/>
      <c r="AJ9" s="538"/>
      <c r="AK9" s="538"/>
      <c r="AL9" s="538"/>
      <c r="AM9" s="538"/>
      <c r="AN9" s="538"/>
      <c r="AO9" s="538"/>
      <c r="AP9" s="538"/>
      <c r="AQ9" s="538"/>
      <c r="AR9" s="538"/>
      <c r="AS9" s="538"/>
      <c r="AT9" s="538"/>
      <c r="AU9" s="538"/>
      <c r="AV9" s="538"/>
      <c r="AW9" s="538"/>
      <c r="AX9" s="538"/>
      <c r="AY9" s="538"/>
      <c r="AZ9" s="538"/>
      <c r="BA9" s="538"/>
      <c r="BB9" s="538"/>
      <c r="BC9" s="538"/>
      <c r="BD9" s="538"/>
      <c r="BE9" s="539"/>
    </row>
    <row r="10" spans="1:57" s="545" customFormat="1" ht="15" customHeight="1">
      <c r="A10" s="541"/>
      <c r="B10" s="542">
        <v>53</v>
      </c>
      <c r="C10" s="80">
        <v>7528</v>
      </c>
      <c r="D10" s="78">
        <f aca="true" t="shared" si="0" ref="D10:AE10">SUM(D12:D13)</f>
        <v>2735</v>
      </c>
      <c r="E10" s="78">
        <f t="shared" si="0"/>
        <v>73</v>
      </c>
      <c r="F10" s="78">
        <f t="shared" si="0"/>
        <v>4770</v>
      </c>
      <c r="G10" s="78">
        <f t="shared" si="0"/>
        <v>2876</v>
      </c>
      <c r="H10" s="78">
        <f t="shared" si="0"/>
        <v>2382</v>
      </c>
      <c r="I10" s="78">
        <f t="shared" si="0"/>
        <v>1028</v>
      </c>
      <c r="J10" s="78">
        <f t="shared" si="0"/>
        <v>501</v>
      </c>
      <c r="K10" s="78">
        <f t="shared" si="0"/>
        <v>335</v>
      </c>
      <c r="L10" s="78">
        <f t="shared" si="0"/>
        <v>261</v>
      </c>
      <c r="M10" s="78">
        <f t="shared" si="0"/>
        <v>130</v>
      </c>
      <c r="N10" s="78">
        <f t="shared" si="0"/>
        <v>35</v>
      </c>
      <c r="O10" s="78">
        <f t="shared" si="0"/>
        <v>18</v>
      </c>
      <c r="P10" s="78">
        <f t="shared" si="0"/>
        <v>11</v>
      </c>
      <c r="Q10" s="78">
        <f t="shared" si="0"/>
        <v>1</v>
      </c>
      <c r="R10" s="78">
        <f t="shared" si="0"/>
        <v>118313</v>
      </c>
      <c r="S10" s="78">
        <f t="shared" si="0"/>
        <v>57056</v>
      </c>
      <c r="T10" s="78">
        <f t="shared" si="0"/>
        <v>61257</v>
      </c>
      <c r="U10" s="78">
        <f t="shared" si="0"/>
        <v>51900</v>
      </c>
      <c r="V10" s="78">
        <f t="shared" si="0"/>
        <v>58126</v>
      </c>
      <c r="W10" s="78">
        <f t="shared" si="0"/>
        <v>5739</v>
      </c>
      <c r="X10" s="78">
        <f t="shared" si="0"/>
        <v>14329</v>
      </c>
      <c r="Y10" s="78">
        <f t="shared" si="0"/>
        <v>14215</v>
      </c>
      <c r="Z10" s="78">
        <f t="shared" si="0"/>
        <v>12157</v>
      </c>
      <c r="AA10" s="78">
        <f t="shared" si="0"/>
        <v>13026</v>
      </c>
      <c r="AB10" s="78">
        <f t="shared" si="0"/>
        <v>17709</v>
      </c>
      <c r="AC10" s="78">
        <f t="shared" si="0"/>
        <v>17293</v>
      </c>
      <c r="AD10" s="78">
        <f t="shared" si="0"/>
        <v>8663</v>
      </c>
      <c r="AE10" s="78">
        <f t="shared" si="0"/>
        <v>6247</v>
      </c>
      <c r="AF10" s="78"/>
      <c r="AG10" s="78">
        <f>SUM(AG12:AG13)</f>
        <v>7910</v>
      </c>
      <c r="AH10" s="78">
        <f>SUM(AH12:AH13)</f>
        <v>1025</v>
      </c>
      <c r="AI10" s="78">
        <f>SUM(AI12,AI13)</f>
        <v>16784094</v>
      </c>
      <c r="AJ10" s="78">
        <f>SUM(AJ12,AJ13)</f>
        <v>54900447</v>
      </c>
      <c r="AK10" s="78">
        <f>SUM(AK12,AK13)</f>
        <v>422460</v>
      </c>
      <c r="AL10" s="543">
        <f>SUM(AM10:AO10)</f>
        <v>94758691</v>
      </c>
      <c r="AM10" s="543">
        <f>SUM(AM12:AM13)</f>
        <v>88579323</v>
      </c>
      <c r="AN10" s="543">
        <f>SUM(AN12:AN13)</f>
        <v>6033559</v>
      </c>
      <c r="AO10" s="543">
        <f>SUM(AO12:AO13)</f>
        <v>145809</v>
      </c>
      <c r="AP10" s="543">
        <f>SUM(AQ10:AS10)</f>
        <v>7578</v>
      </c>
      <c r="AQ10" s="543">
        <f>SUM(AQ12:AQ13)</f>
        <v>2735</v>
      </c>
      <c r="AR10" s="543">
        <f>SUM(AR12:AR13)</f>
        <v>73</v>
      </c>
      <c r="AS10" s="543">
        <v>4770</v>
      </c>
      <c r="AT10" s="543">
        <f>SUM(AU10:AV10)</f>
        <v>46440</v>
      </c>
      <c r="AU10" s="543">
        <f>SUM(AU12:AU13)</f>
        <v>23426</v>
      </c>
      <c r="AV10" s="543">
        <f>SUM(AV12:AV13)</f>
        <v>23014</v>
      </c>
      <c r="AW10" s="543">
        <f>SUM(AW12:AW13)</f>
        <v>18288</v>
      </c>
      <c r="AX10" s="543">
        <f>SUM(AX12:AX13)</f>
        <v>19892</v>
      </c>
      <c r="AY10" s="543">
        <v>4889875</v>
      </c>
      <c r="AZ10" s="543">
        <f aca="true" t="shared" si="1" ref="AZ10:BE10">SUM(AZ12:AZ13)</f>
        <v>14214194</v>
      </c>
      <c r="BA10" s="543">
        <f t="shared" si="1"/>
        <v>148630</v>
      </c>
      <c r="BB10" s="543">
        <f t="shared" si="1"/>
        <v>26422546</v>
      </c>
      <c r="BC10" s="543">
        <f t="shared" si="1"/>
        <v>23512656</v>
      </c>
      <c r="BD10" s="543">
        <f t="shared" si="1"/>
        <v>2827707</v>
      </c>
      <c r="BE10" s="544">
        <f t="shared" si="1"/>
        <v>82183</v>
      </c>
    </row>
    <row r="11" spans="1:57" s="545" customFormat="1" ht="15" customHeight="1">
      <c r="A11" s="541"/>
      <c r="B11" s="546"/>
      <c r="C11" s="80"/>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547"/>
      <c r="AE11" s="548"/>
      <c r="AF11" s="548"/>
      <c r="AG11" s="548"/>
      <c r="AH11" s="547"/>
      <c r="AI11" s="549"/>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1"/>
    </row>
    <row r="12" spans="1:57" s="545" customFormat="1" ht="15" customHeight="1">
      <c r="A12" s="541"/>
      <c r="B12" s="546" t="s">
        <v>1066</v>
      </c>
      <c r="C12" s="80">
        <f aca="true" t="shared" si="2" ref="C12:U12">SUM(C20:C34)</f>
        <v>5611</v>
      </c>
      <c r="D12" s="78">
        <f t="shared" si="2"/>
        <v>2023</v>
      </c>
      <c r="E12" s="78">
        <f t="shared" si="2"/>
        <v>50</v>
      </c>
      <c r="F12" s="78">
        <f t="shared" si="2"/>
        <v>3538</v>
      </c>
      <c r="G12" s="78">
        <f t="shared" si="2"/>
        <v>2169</v>
      </c>
      <c r="H12" s="78">
        <f t="shared" si="2"/>
        <v>1814</v>
      </c>
      <c r="I12" s="78">
        <f t="shared" si="2"/>
        <v>715</v>
      </c>
      <c r="J12" s="78">
        <f t="shared" si="2"/>
        <v>346</v>
      </c>
      <c r="K12" s="78">
        <f t="shared" si="2"/>
        <v>242</v>
      </c>
      <c r="L12" s="78">
        <f t="shared" si="2"/>
        <v>181</v>
      </c>
      <c r="M12" s="78">
        <f t="shared" si="2"/>
        <v>87</v>
      </c>
      <c r="N12" s="78">
        <f t="shared" si="2"/>
        <v>32</v>
      </c>
      <c r="O12" s="78">
        <f t="shared" si="2"/>
        <v>15</v>
      </c>
      <c r="P12" s="78">
        <f t="shared" si="2"/>
        <v>9</v>
      </c>
      <c r="Q12" s="78">
        <f t="shared" si="2"/>
        <v>1</v>
      </c>
      <c r="R12" s="78">
        <f t="shared" si="2"/>
        <v>86958</v>
      </c>
      <c r="S12" s="78">
        <f t="shared" si="2"/>
        <v>44477</v>
      </c>
      <c r="T12" s="78">
        <f t="shared" si="2"/>
        <v>42481</v>
      </c>
      <c r="U12" s="78">
        <f t="shared" si="2"/>
        <v>40596</v>
      </c>
      <c r="V12" s="78">
        <v>17935</v>
      </c>
      <c r="W12" s="78">
        <f aca="true" t="shared" si="3" ref="W12:AE12">SUM(W20:W34)</f>
        <v>4316</v>
      </c>
      <c r="X12" s="78">
        <f t="shared" si="3"/>
        <v>10790</v>
      </c>
      <c r="Y12" s="78">
        <f t="shared" si="3"/>
        <v>9906</v>
      </c>
      <c r="Z12" s="78">
        <f t="shared" si="3"/>
        <v>8416</v>
      </c>
      <c r="AA12" s="78">
        <f t="shared" si="3"/>
        <v>9356</v>
      </c>
      <c r="AB12" s="78">
        <f t="shared" si="3"/>
        <v>12386</v>
      </c>
      <c r="AC12" s="78">
        <f t="shared" si="3"/>
        <v>11565</v>
      </c>
      <c r="AD12" s="78">
        <f t="shared" si="3"/>
        <v>7963</v>
      </c>
      <c r="AE12" s="78">
        <f t="shared" si="3"/>
        <v>5234</v>
      </c>
      <c r="AF12" s="78"/>
      <c r="AG12" s="78">
        <f>SUM(AG20:AG34)</f>
        <v>6001</v>
      </c>
      <c r="AH12" s="78">
        <f>SUM(AH20:AH34)</f>
        <v>1025</v>
      </c>
      <c r="AI12" s="543">
        <f>SUM(AI20:AI34)</f>
        <v>12866011</v>
      </c>
      <c r="AJ12" s="543">
        <f>SUM(AJ20:AJ34)</f>
        <v>43054721</v>
      </c>
      <c r="AK12" s="543">
        <f>SUM(AK20:AK34)</f>
        <v>314244</v>
      </c>
      <c r="AL12" s="543">
        <f>SUM(AM12:AO12)</f>
        <v>74432576</v>
      </c>
      <c r="AM12" s="543">
        <f>SUM(AM20:AM34)</f>
        <v>69889884</v>
      </c>
      <c r="AN12" s="543">
        <f>SUM(AN20:AN34)</f>
        <v>4409608</v>
      </c>
      <c r="AO12" s="543">
        <f>SUM(AO20:AO34)</f>
        <v>133084</v>
      </c>
      <c r="AP12" s="543">
        <v>5611</v>
      </c>
      <c r="AQ12" s="543">
        <f>SUM(AQ20:AQ34)</f>
        <v>2023</v>
      </c>
      <c r="AR12" s="543">
        <f>SUM(AR20:AR34)</f>
        <v>50</v>
      </c>
      <c r="AS12" s="543">
        <v>3580</v>
      </c>
      <c r="AT12" s="543">
        <f aca="true" t="shared" si="4" ref="AT12:BE12">SUM(AT20:AT34)</f>
        <v>33428</v>
      </c>
      <c r="AU12" s="543">
        <f t="shared" si="4"/>
        <v>17814</v>
      </c>
      <c r="AV12" s="543">
        <f t="shared" si="4"/>
        <v>15614</v>
      </c>
      <c r="AW12" s="543">
        <f t="shared" si="4"/>
        <v>13947</v>
      </c>
      <c r="AX12" s="543">
        <f t="shared" si="4"/>
        <v>13330</v>
      </c>
      <c r="AY12" s="543">
        <f t="shared" si="4"/>
        <v>3655902</v>
      </c>
      <c r="AZ12" s="543">
        <f t="shared" si="4"/>
        <v>10761648</v>
      </c>
      <c r="BA12" s="543">
        <f t="shared" si="4"/>
        <v>63921</v>
      </c>
      <c r="BB12" s="552">
        <f t="shared" si="4"/>
        <v>19844397</v>
      </c>
      <c r="BC12" s="552">
        <f t="shared" si="4"/>
        <v>17684606</v>
      </c>
      <c r="BD12" s="552">
        <f t="shared" si="4"/>
        <v>2089906</v>
      </c>
      <c r="BE12" s="544">
        <f t="shared" si="4"/>
        <v>69885</v>
      </c>
    </row>
    <row r="13" spans="1:57" s="545" customFormat="1" ht="15" customHeight="1">
      <c r="A13" s="541"/>
      <c r="B13" s="546" t="s">
        <v>1067</v>
      </c>
      <c r="C13" s="78">
        <f aca="true" t="shared" si="5" ref="C13:U13">SUM(C36:C69)</f>
        <v>1967</v>
      </c>
      <c r="D13" s="78">
        <f t="shared" si="5"/>
        <v>712</v>
      </c>
      <c r="E13" s="78">
        <f t="shared" si="5"/>
        <v>23</v>
      </c>
      <c r="F13" s="78">
        <f t="shared" si="5"/>
        <v>1232</v>
      </c>
      <c r="G13" s="78">
        <f t="shared" si="5"/>
        <v>707</v>
      </c>
      <c r="H13" s="78">
        <f t="shared" si="5"/>
        <v>568</v>
      </c>
      <c r="I13" s="78">
        <f t="shared" si="5"/>
        <v>313</v>
      </c>
      <c r="J13" s="78">
        <f t="shared" si="5"/>
        <v>155</v>
      </c>
      <c r="K13" s="78">
        <f t="shared" si="5"/>
        <v>93</v>
      </c>
      <c r="L13" s="78">
        <f t="shared" si="5"/>
        <v>80</v>
      </c>
      <c r="M13" s="78">
        <f t="shared" si="5"/>
        <v>43</v>
      </c>
      <c r="N13" s="78">
        <f t="shared" si="5"/>
        <v>3</v>
      </c>
      <c r="O13" s="78">
        <f t="shared" si="5"/>
        <v>3</v>
      </c>
      <c r="P13" s="78">
        <f t="shared" si="5"/>
        <v>2</v>
      </c>
      <c r="Q13" s="78">
        <f t="shared" si="5"/>
        <v>0</v>
      </c>
      <c r="R13" s="78">
        <f t="shared" si="5"/>
        <v>31355</v>
      </c>
      <c r="S13" s="78">
        <f t="shared" si="5"/>
        <v>12579</v>
      </c>
      <c r="T13" s="78">
        <f t="shared" si="5"/>
        <v>18776</v>
      </c>
      <c r="U13" s="78">
        <f t="shared" si="5"/>
        <v>11304</v>
      </c>
      <c r="V13" s="78">
        <v>40191</v>
      </c>
      <c r="W13" s="78">
        <f>SUM(W36:W69)</f>
        <v>1423</v>
      </c>
      <c r="X13" s="78">
        <f>SUM(X36:X69)</f>
        <v>3539</v>
      </c>
      <c r="Y13" s="78">
        <f>SUM(Y36:Y69)</f>
        <v>4309</v>
      </c>
      <c r="Z13" s="78">
        <f>SUM(Z36:Z69)</f>
        <v>3741</v>
      </c>
      <c r="AA13" s="78">
        <f>SUM(AA36:AA69)</f>
        <v>3670</v>
      </c>
      <c r="AB13" s="78">
        <v>5323</v>
      </c>
      <c r="AC13" s="78">
        <f>SUM(AC36:AC69)</f>
        <v>5728</v>
      </c>
      <c r="AD13" s="78">
        <f>SUM(AD36:AD69)</f>
        <v>700</v>
      </c>
      <c r="AE13" s="78">
        <f>SUM(AE36:AE69)</f>
        <v>1013</v>
      </c>
      <c r="AF13" s="78"/>
      <c r="AG13" s="78">
        <f>SUM(AG36:AG69)</f>
        <v>1909</v>
      </c>
      <c r="AH13" s="78">
        <f>SUM(AH36:AH69)</f>
        <v>0</v>
      </c>
      <c r="AI13" s="543">
        <v>3918083</v>
      </c>
      <c r="AJ13" s="543">
        <v>11845726</v>
      </c>
      <c r="AK13" s="543">
        <f>SUM(AK36:AK69)</f>
        <v>108216</v>
      </c>
      <c r="AL13" s="543">
        <f>SUM(AM13:AO13)</f>
        <v>20326115</v>
      </c>
      <c r="AM13" s="543">
        <f>SUM(AM36:AM69)</f>
        <v>18689439</v>
      </c>
      <c r="AN13" s="543">
        <f>SUM(AN36:AN69)</f>
        <v>1623951</v>
      </c>
      <c r="AO13" s="543">
        <f>SUM(AO36:AO69)</f>
        <v>12725</v>
      </c>
      <c r="AP13" s="543">
        <f>SUM(AQ13:AS13)</f>
        <v>1967</v>
      </c>
      <c r="AQ13" s="543">
        <f aca="true" t="shared" si="6" ref="AQ13:AX13">SUM(AQ36:AQ69)</f>
        <v>712</v>
      </c>
      <c r="AR13" s="543">
        <f t="shared" si="6"/>
        <v>23</v>
      </c>
      <c r="AS13" s="543">
        <f t="shared" si="6"/>
        <v>1232</v>
      </c>
      <c r="AT13" s="543">
        <f t="shared" si="6"/>
        <v>13012</v>
      </c>
      <c r="AU13" s="543">
        <f t="shared" si="6"/>
        <v>5612</v>
      </c>
      <c r="AV13" s="543">
        <f t="shared" si="6"/>
        <v>7400</v>
      </c>
      <c r="AW13" s="543">
        <f t="shared" si="6"/>
        <v>4341</v>
      </c>
      <c r="AX13" s="543">
        <f t="shared" si="6"/>
        <v>6562</v>
      </c>
      <c r="AY13" s="543">
        <v>1233983</v>
      </c>
      <c r="AZ13" s="543">
        <f aca="true" t="shared" si="7" ref="AZ13:BE13">SUM(AZ36:AZ69)</f>
        <v>3452546</v>
      </c>
      <c r="BA13" s="543">
        <f t="shared" si="7"/>
        <v>84709</v>
      </c>
      <c r="BB13" s="543">
        <f t="shared" si="7"/>
        <v>6578149</v>
      </c>
      <c r="BC13" s="543">
        <f t="shared" si="7"/>
        <v>5828050</v>
      </c>
      <c r="BD13" s="543">
        <f t="shared" si="7"/>
        <v>737801</v>
      </c>
      <c r="BE13" s="544">
        <f t="shared" si="7"/>
        <v>12298</v>
      </c>
    </row>
    <row r="14" spans="1:57" s="545" customFormat="1" ht="12" customHeight="1">
      <c r="A14" s="541"/>
      <c r="B14" s="553"/>
      <c r="C14" s="554"/>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47"/>
      <c r="AE14" s="548"/>
      <c r="AF14" s="548"/>
      <c r="AG14" s="548"/>
      <c r="AH14" s="547"/>
      <c r="AI14" s="552"/>
      <c r="AJ14" s="543"/>
      <c r="AK14" s="543"/>
      <c r="AL14" s="543"/>
      <c r="AM14" s="543"/>
      <c r="AN14" s="543"/>
      <c r="AO14" s="543"/>
      <c r="AP14" s="543"/>
      <c r="AQ14" s="543"/>
      <c r="AR14" s="543"/>
      <c r="AS14" s="543"/>
      <c r="AT14" s="543"/>
      <c r="AU14" s="543"/>
      <c r="AV14" s="543"/>
      <c r="AW14" s="543"/>
      <c r="AX14" s="543"/>
      <c r="AY14" s="543"/>
      <c r="AZ14" s="543"/>
      <c r="BA14" s="543"/>
      <c r="BB14" s="543"/>
      <c r="BC14" s="543"/>
      <c r="BD14" s="543"/>
      <c r="BE14" s="544"/>
    </row>
    <row r="15" spans="1:57" s="545" customFormat="1" ht="12" customHeight="1">
      <c r="A15" s="541"/>
      <c r="B15" s="556" t="s">
        <v>1330</v>
      </c>
      <c r="C15" s="554">
        <f aca="true" t="shared" si="8" ref="C15:AE15">SUM(C20,C26:C28,C31:C33,C36:C42)</f>
        <v>3707</v>
      </c>
      <c r="D15" s="555">
        <f t="shared" si="8"/>
        <v>1242</v>
      </c>
      <c r="E15" s="555">
        <f t="shared" si="8"/>
        <v>30</v>
      </c>
      <c r="F15" s="555">
        <f t="shared" si="8"/>
        <v>2435</v>
      </c>
      <c r="G15" s="555">
        <f t="shared" si="8"/>
        <v>1566</v>
      </c>
      <c r="H15" s="555">
        <f t="shared" si="8"/>
        <v>1139</v>
      </c>
      <c r="I15" s="555">
        <f t="shared" si="8"/>
        <v>442</v>
      </c>
      <c r="J15" s="555">
        <f t="shared" si="8"/>
        <v>215</v>
      </c>
      <c r="K15" s="555">
        <f t="shared" si="8"/>
        <v>139</v>
      </c>
      <c r="L15" s="555">
        <f t="shared" si="8"/>
        <v>116</v>
      </c>
      <c r="M15" s="555">
        <f t="shared" si="8"/>
        <v>61</v>
      </c>
      <c r="N15" s="555">
        <f t="shared" si="8"/>
        <v>16</v>
      </c>
      <c r="O15" s="555">
        <f t="shared" si="8"/>
        <v>8</v>
      </c>
      <c r="P15" s="555">
        <f t="shared" si="8"/>
        <v>4</v>
      </c>
      <c r="Q15" s="555">
        <f t="shared" si="8"/>
        <v>1</v>
      </c>
      <c r="R15" s="555">
        <f t="shared" si="8"/>
        <v>52659</v>
      </c>
      <c r="S15" s="555">
        <f t="shared" si="8"/>
        <v>26130</v>
      </c>
      <c r="T15" s="555">
        <f t="shared" si="8"/>
        <v>26529</v>
      </c>
      <c r="U15" s="555">
        <f t="shared" si="8"/>
        <v>23449</v>
      </c>
      <c r="V15" s="555">
        <f t="shared" si="8"/>
        <v>24921</v>
      </c>
      <c r="W15" s="555">
        <f t="shared" si="8"/>
        <v>3112</v>
      </c>
      <c r="X15" s="555">
        <f t="shared" si="8"/>
        <v>6841</v>
      </c>
      <c r="Y15" s="555">
        <f t="shared" si="8"/>
        <v>6047</v>
      </c>
      <c r="Z15" s="555">
        <f t="shared" si="8"/>
        <v>5195</v>
      </c>
      <c r="AA15" s="555">
        <f t="shared" si="8"/>
        <v>5432</v>
      </c>
      <c r="AB15" s="555">
        <f t="shared" si="8"/>
        <v>7776</v>
      </c>
      <c r="AC15" s="555">
        <f t="shared" si="8"/>
        <v>8027</v>
      </c>
      <c r="AD15" s="555">
        <f t="shared" si="8"/>
        <v>3947</v>
      </c>
      <c r="AE15" s="555">
        <f t="shared" si="8"/>
        <v>2711</v>
      </c>
      <c r="AF15" s="555"/>
      <c r="AG15" s="555">
        <f>SUM(AG20,AG26:AG28,AG31:AG33,AG36:AG42)</f>
        <v>2546</v>
      </c>
      <c r="AH15" s="555">
        <f>SUM(AH20,AH26:AH28,AH31:AH33,AH36:AH42)</f>
        <v>1025</v>
      </c>
      <c r="AI15" s="552">
        <f>SUM(AI20,AI26:AI28,AI31:AI33,AI36:AI42)</f>
        <v>7554717</v>
      </c>
      <c r="AJ15" s="552">
        <v>25229591</v>
      </c>
      <c r="AK15" s="552">
        <f>SUM(AK20,AK26:AK28,AK31:AK33,AK36:AK42)</f>
        <v>143674</v>
      </c>
      <c r="AL15" s="543">
        <f>SUM(AM15:AO15)</f>
        <v>44161001</v>
      </c>
      <c r="AM15" s="543">
        <f aca="true" t="shared" si="9" ref="AM15:BE15">SUM(AM20,AM26:AM28,AM31:AM33,AM36:AM42)</f>
        <v>41638178</v>
      </c>
      <c r="AN15" s="543">
        <f t="shared" si="9"/>
        <v>2441270</v>
      </c>
      <c r="AO15" s="543">
        <f t="shared" si="9"/>
        <v>81553</v>
      </c>
      <c r="AP15" s="543">
        <f t="shared" si="9"/>
        <v>3707</v>
      </c>
      <c r="AQ15" s="543">
        <f t="shared" si="9"/>
        <v>1242</v>
      </c>
      <c r="AR15" s="543">
        <f t="shared" si="9"/>
        <v>30</v>
      </c>
      <c r="AS15" s="543">
        <f t="shared" si="9"/>
        <v>2435</v>
      </c>
      <c r="AT15" s="543">
        <f t="shared" si="9"/>
        <v>21195</v>
      </c>
      <c r="AU15" s="543">
        <f t="shared" si="9"/>
        <v>11107</v>
      </c>
      <c r="AV15" s="543">
        <f t="shared" si="9"/>
        <v>10088</v>
      </c>
      <c r="AW15" s="543">
        <f t="shared" si="9"/>
        <v>8432</v>
      </c>
      <c r="AX15" s="543">
        <f t="shared" si="9"/>
        <v>8482</v>
      </c>
      <c r="AY15" s="543">
        <f t="shared" si="9"/>
        <v>2244511</v>
      </c>
      <c r="AZ15" s="543">
        <f t="shared" si="9"/>
        <v>6434631</v>
      </c>
      <c r="BA15" s="543">
        <f t="shared" si="9"/>
        <v>43530</v>
      </c>
      <c r="BB15" s="543">
        <f t="shared" si="9"/>
        <v>12118015</v>
      </c>
      <c r="BC15" s="543">
        <f t="shared" si="9"/>
        <v>10781136</v>
      </c>
      <c r="BD15" s="543">
        <f t="shared" si="9"/>
        <v>1307008</v>
      </c>
      <c r="BE15" s="544">
        <f t="shared" si="9"/>
        <v>29871</v>
      </c>
    </row>
    <row r="16" spans="1:57" s="545" customFormat="1" ht="12.75" customHeight="1">
      <c r="A16" s="541"/>
      <c r="B16" s="556" t="s">
        <v>1022</v>
      </c>
      <c r="C16" s="554">
        <f aca="true" t="shared" si="10" ref="C16:AE16">SUM(C25,C44:C50)</f>
        <v>333</v>
      </c>
      <c r="D16" s="555">
        <f t="shared" si="10"/>
        <v>136</v>
      </c>
      <c r="E16" s="555">
        <f t="shared" si="10"/>
        <v>6</v>
      </c>
      <c r="F16" s="555">
        <f t="shared" si="10"/>
        <v>191</v>
      </c>
      <c r="G16" s="555">
        <f t="shared" si="10"/>
        <v>92</v>
      </c>
      <c r="H16" s="555">
        <f t="shared" si="10"/>
        <v>101</v>
      </c>
      <c r="I16" s="555">
        <f t="shared" si="10"/>
        <v>57</v>
      </c>
      <c r="J16" s="555">
        <f t="shared" si="10"/>
        <v>27</v>
      </c>
      <c r="K16" s="555">
        <f t="shared" si="10"/>
        <v>31</v>
      </c>
      <c r="L16" s="555">
        <f t="shared" si="10"/>
        <v>14</v>
      </c>
      <c r="M16" s="555">
        <f t="shared" si="10"/>
        <v>9</v>
      </c>
      <c r="N16" s="555">
        <f t="shared" si="10"/>
        <v>0</v>
      </c>
      <c r="O16" s="555">
        <f t="shared" si="10"/>
        <v>0</v>
      </c>
      <c r="P16" s="555">
        <f t="shared" si="10"/>
        <v>2</v>
      </c>
      <c r="Q16" s="555">
        <f t="shared" si="10"/>
        <v>0</v>
      </c>
      <c r="R16" s="555">
        <f t="shared" si="10"/>
        <v>6916</v>
      </c>
      <c r="S16" s="555">
        <f t="shared" si="10"/>
        <v>2831</v>
      </c>
      <c r="T16" s="555">
        <f t="shared" si="10"/>
        <v>4085</v>
      </c>
      <c r="U16" s="555">
        <f t="shared" si="10"/>
        <v>2626</v>
      </c>
      <c r="V16" s="555">
        <f t="shared" si="10"/>
        <v>3977</v>
      </c>
      <c r="W16" s="555">
        <f t="shared" si="10"/>
        <v>188</v>
      </c>
      <c r="X16" s="555">
        <f t="shared" si="10"/>
        <v>595</v>
      </c>
      <c r="Y16" s="555">
        <f t="shared" si="10"/>
        <v>783</v>
      </c>
      <c r="Z16" s="555">
        <f t="shared" si="10"/>
        <v>665</v>
      </c>
      <c r="AA16" s="555">
        <f t="shared" si="10"/>
        <v>1174</v>
      </c>
      <c r="AB16" s="555">
        <f t="shared" si="10"/>
        <v>1073</v>
      </c>
      <c r="AC16" s="555">
        <f t="shared" si="10"/>
        <v>1213</v>
      </c>
      <c r="AD16" s="555">
        <f t="shared" si="10"/>
        <v>0</v>
      </c>
      <c r="AE16" s="555">
        <f t="shared" si="10"/>
        <v>0</v>
      </c>
      <c r="AF16" s="555"/>
      <c r="AG16" s="555">
        <f>SUM(AG25,AG44:AG50)</f>
        <v>1225</v>
      </c>
      <c r="AH16" s="555">
        <f>SUM(AH25,AH44:AH50)</f>
        <v>0</v>
      </c>
      <c r="AI16" s="552">
        <f>SUM(AI25,AI44:AI50)</f>
        <v>804445</v>
      </c>
      <c r="AJ16" s="552">
        <v>2656079</v>
      </c>
      <c r="AK16" s="552">
        <f>SUM(AK25,AK44:AK50)</f>
        <v>20927</v>
      </c>
      <c r="AL16" s="543">
        <f>SUM(AM16:AO16)</f>
        <v>4375598</v>
      </c>
      <c r="AM16" s="543">
        <f aca="true" t="shared" si="11" ref="AM16:BE16">SUM(AM25,AM44:AM50)</f>
        <v>4133861</v>
      </c>
      <c r="AN16" s="543">
        <f t="shared" si="11"/>
        <v>239538</v>
      </c>
      <c r="AO16" s="543">
        <f t="shared" si="11"/>
        <v>2199</v>
      </c>
      <c r="AP16" s="543">
        <f t="shared" si="11"/>
        <v>333</v>
      </c>
      <c r="AQ16" s="543">
        <f t="shared" si="11"/>
        <v>136</v>
      </c>
      <c r="AR16" s="543">
        <f t="shared" si="11"/>
        <v>6</v>
      </c>
      <c r="AS16" s="543">
        <f t="shared" si="11"/>
        <v>191</v>
      </c>
      <c r="AT16" s="543">
        <f t="shared" si="11"/>
        <v>2231</v>
      </c>
      <c r="AU16" s="543">
        <f t="shared" si="11"/>
        <v>1146</v>
      </c>
      <c r="AV16" s="543">
        <f t="shared" si="11"/>
        <v>1085</v>
      </c>
      <c r="AW16" s="543">
        <f t="shared" si="11"/>
        <v>942</v>
      </c>
      <c r="AX16" s="543">
        <f t="shared" si="11"/>
        <v>978</v>
      </c>
      <c r="AY16" s="543">
        <f t="shared" si="11"/>
        <v>232056</v>
      </c>
      <c r="AZ16" s="543">
        <f t="shared" si="11"/>
        <v>643116</v>
      </c>
      <c r="BA16" s="543">
        <f t="shared" si="11"/>
        <v>6544</v>
      </c>
      <c r="BB16" s="543">
        <f t="shared" si="11"/>
        <v>1283984</v>
      </c>
      <c r="BC16" s="543">
        <f t="shared" si="11"/>
        <v>1197113</v>
      </c>
      <c r="BD16" s="543">
        <f t="shared" si="11"/>
        <v>85321</v>
      </c>
      <c r="BE16" s="544">
        <f t="shared" si="11"/>
        <v>1550</v>
      </c>
    </row>
    <row r="17" spans="1:57" s="545" customFormat="1" ht="12" customHeight="1">
      <c r="A17" s="541"/>
      <c r="B17" s="556" t="s">
        <v>1024</v>
      </c>
      <c r="C17" s="554">
        <f aca="true" t="shared" si="12" ref="C17:AA17">SUM(C21,C30,C34,C52:C56)</f>
        <v>1912</v>
      </c>
      <c r="D17" s="555">
        <f t="shared" si="12"/>
        <v>713</v>
      </c>
      <c r="E17" s="555">
        <f t="shared" si="12"/>
        <v>9</v>
      </c>
      <c r="F17" s="555">
        <f t="shared" si="12"/>
        <v>1190</v>
      </c>
      <c r="G17" s="555">
        <f t="shared" si="12"/>
        <v>652</v>
      </c>
      <c r="H17" s="555">
        <f t="shared" si="12"/>
        <v>648</v>
      </c>
      <c r="I17" s="555">
        <f t="shared" si="12"/>
        <v>268</v>
      </c>
      <c r="J17" s="555">
        <f t="shared" si="12"/>
        <v>131</v>
      </c>
      <c r="K17" s="555">
        <f t="shared" si="12"/>
        <v>92</v>
      </c>
      <c r="L17" s="555">
        <f t="shared" si="12"/>
        <v>70</v>
      </c>
      <c r="M17" s="555">
        <f t="shared" si="12"/>
        <v>35</v>
      </c>
      <c r="N17" s="555">
        <f t="shared" si="12"/>
        <v>7</v>
      </c>
      <c r="O17" s="555">
        <f t="shared" si="12"/>
        <v>4</v>
      </c>
      <c r="P17" s="555">
        <f t="shared" si="12"/>
        <v>5</v>
      </c>
      <c r="Q17" s="555">
        <f t="shared" si="12"/>
        <v>0</v>
      </c>
      <c r="R17" s="555">
        <f t="shared" si="12"/>
        <v>32384</v>
      </c>
      <c r="S17" s="555">
        <f t="shared" si="12"/>
        <v>15700</v>
      </c>
      <c r="T17" s="555">
        <f t="shared" si="12"/>
        <v>16684</v>
      </c>
      <c r="U17" s="555">
        <f t="shared" si="12"/>
        <v>14403</v>
      </c>
      <c r="V17" s="555">
        <f t="shared" si="12"/>
        <v>15881</v>
      </c>
      <c r="W17" s="555">
        <f t="shared" si="12"/>
        <v>1334</v>
      </c>
      <c r="X17" s="555">
        <f t="shared" si="12"/>
        <v>3838</v>
      </c>
      <c r="Y17" s="555">
        <f t="shared" si="12"/>
        <v>3750</v>
      </c>
      <c r="Z17" s="555">
        <f t="shared" si="12"/>
        <v>3197</v>
      </c>
      <c r="AA17" s="555">
        <f t="shared" si="12"/>
        <v>3587</v>
      </c>
      <c r="AB17" s="555">
        <v>4688</v>
      </c>
      <c r="AC17" s="555">
        <f>SUM(AC21,AC30,AC34,AC52:AC56)</f>
        <v>4718</v>
      </c>
      <c r="AD17" s="555">
        <f>SUM(AD21,AD30,AD34,AD52:AD56)</f>
        <v>1763</v>
      </c>
      <c r="AE17" s="555">
        <f>SUM(AE21,AE30,AE34,AE52:AE56)</f>
        <v>1370</v>
      </c>
      <c r="AF17" s="555"/>
      <c r="AG17" s="555">
        <f>SUM(AG21,AG30,AG34,AG52:AG56)</f>
        <v>4139</v>
      </c>
      <c r="AH17" s="555">
        <f>SUM(AH21,AH30,AH34,AH52:AH56)</f>
        <v>0</v>
      </c>
      <c r="AI17" s="552">
        <v>4646684</v>
      </c>
      <c r="AJ17" s="552">
        <v>13177040</v>
      </c>
      <c r="AK17" s="552">
        <f>SUM(AK21,AK30,AK34,AK52:AK56)</f>
        <v>125713</v>
      </c>
      <c r="AL17" s="543">
        <v>23253923</v>
      </c>
      <c r="AM17" s="543">
        <f aca="true" t="shared" si="13" ref="AM17:BE17">SUM(AM21,AM30,AM34,AM52:AM56)</f>
        <v>21205403</v>
      </c>
      <c r="AN17" s="543">
        <f t="shared" si="13"/>
        <v>2034752</v>
      </c>
      <c r="AO17" s="543">
        <f t="shared" si="13"/>
        <v>13828</v>
      </c>
      <c r="AP17" s="543">
        <f t="shared" si="13"/>
        <v>1912</v>
      </c>
      <c r="AQ17" s="543">
        <f t="shared" si="13"/>
        <v>713</v>
      </c>
      <c r="AR17" s="543">
        <f t="shared" si="13"/>
        <v>9</v>
      </c>
      <c r="AS17" s="543">
        <f t="shared" si="13"/>
        <v>1190</v>
      </c>
      <c r="AT17" s="543">
        <f t="shared" si="13"/>
        <v>12119</v>
      </c>
      <c r="AU17" s="543">
        <f t="shared" si="13"/>
        <v>5787</v>
      </c>
      <c r="AV17" s="543">
        <f t="shared" si="13"/>
        <v>6332</v>
      </c>
      <c r="AW17" s="543">
        <f t="shared" si="13"/>
        <v>4499</v>
      </c>
      <c r="AX17" s="543">
        <f t="shared" si="13"/>
        <v>5535</v>
      </c>
      <c r="AY17" s="543">
        <f t="shared" si="13"/>
        <v>1208949</v>
      </c>
      <c r="AZ17" s="543">
        <f t="shared" si="13"/>
        <v>3358933</v>
      </c>
      <c r="BA17" s="543">
        <f t="shared" si="13"/>
        <v>51114</v>
      </c>
      <c r="BB17" s="543">
        <f t="shared" si="13"/>
        <v>6383703</v>
      </c>
      <c r="BC17" s="543">
        <f t="shared" si="13"/>
        <v>5480373</v>
      </c>
      <c r="BD17" s="543">
        <f t="shared" si="13"/>
        <v>896066</v>
      </c>
      <c r="BE17" s="544">
        <f t="shared" si="13"/>
        <v>7264</v>
      </c>
    </row>
    <row r="18" spans="1:57" s="545" customFormat="1" ht="12" customHeight="1">
      <c r="A18" s="541"/>
      <c r="B18" s="556" t="s">
        <v>1026</v>
      </c>
      <c r="C18" s="554">
        <f aca="true" t="shared" si="14" ref="C18:AE18">SUM(C22:C23,C58:C69)</f>
        <v>1626</v>
      </c>
      <c r="D18" s="555">
        <f t="shared" si="14"/>
        <v>644</v>
      </c>
      <c r="E18" s="555">
        <f t="shared" si="14"/>
        <v>28</v>
      </c>
      <c r="F18" s="555">
        <f t="shared" si="14"/>
        <v>954</v>
      </c>
      <c r="G18" s="555">
        <f t="shared" si="14"/>
        <v>566</v>
      </c>
      <c r="H18" s="555">
        <f t="shared" si="14"/>
        <v>494</v>
      </c>
      <c r="I18" s="555">
        <f t="shared" si="14"/>
        <v>261</v>
      </c>
      <c r="J18" s="555">
        <f t="shared" si="14"/>
        <v>128</v>
      </c>
      <c r="K18" s="555">
        <f t="shared" si="14"/>
        <v>73</v>
      </c>
      <c r="L18" s="555">
        <f t="shared" si="14"/>
        <v>61</v>
      </c>
      <c r="M18" s="555">
        <f t="shared" si="14"/>
        <v>25</v>
      </c>
      <c r="N18" s="555">
        <f t="shared" si="14"/>
        <v>12</v>
      </c>
      <c r="O18" s="555">
        <f t="shared" si="14"/>
        <v>6</v>
      </c>
      <c r="P18" s="555">
        <f t="shared" si="14"/>
        <v>0</v>
      </c>
      <c r="Q18" s="555">
        <f t="shared" si="14"/>
        <v>0</v>
      </c>
      <c r="R18" s="555">
        <f t="shared" si="14"/>
        <v>26354</v>
      </c>
      <c r="S18" s="555">
        <f t="shared" si="14"/>
        <v>12395</v>
      </c>
      <c r="T18" s="555">
        <f t="shared" si="14"/>
        <v>13959</v>
      </c>
      <c r="U18" s="555">
        <f t="shared" si="14"/>
        <v>11422</v>
      </c>
      <c r="V18" s="555">
        <f t="shared" si="14"/>
        <v>13347</v>
      </c>
      <c r="W18" s="555">
        <f t="shared" si="14"/>
        <v>1105</v>
      </c>
      <c r="X18" s="555">
        <f t="shared" si="14"/>
        <v>3055</v>
      </c>
      <c r="Y18" s="555">
        <f t="shared" si="14"/>
        <v>3635</v>
      </c>
      <c r="Z18" s="555">
        <f t="shared" si="14"/>
        <v>3100</v>
      </c>
      <c r="AA18" s="555">
        <f t="shared" si="14"/>
        <v>2833</v>
      </c>
      <c r="AB18" s="555">
        <f t="shared" si="14"/>
        <v>4172</v>
      </c>
      <c r="AC18" s="555">
        <f t="shared" si="14"/>
        <v>3335</v>
      </c>
      <c r="AD18" s="555">
        <f t="shared" si="14"/>
        <v>2953</v>
      </c>
      <c r="AE18" s="555">
        <f t="shared" si="14"/>
        <v>2166</v>
      </c>
      <c r="AF18" s="555"/>
      <c r="AG18" s="555">
        <f>SUM(AG22:AG23,AG58:AG69)</f>
        <v>0</v>
      </c>
      <c r="AH18" s="555">
        <f>SUM(AH22:AH23,AH58:AH69)</f>
        <v>0</v>
      </c>
      <c r="AI18" s="552">
        <v>3778248</v>
      </c>
      <c r="AJ18" s="552">
        <v>13837737</v>
      </c>
      <c r="AK18" s="552">
        <f>SUM(AK22:AK23,AK58:AK69)</f>
        <v>132146</v>
      </c>
      <c r="AL18" s="543">
        <v>22968103</v>
      </c>
      <c r="AM18" s="543">
        <f aca="true" t="shared" si="15" ref="AM18:AX18">SUM(AM22:AM23,AM58:AM69)</f>
        <v>21601881</v>
      </c>
      <c r="AN18" s="543">
        <f t="shared" si="15"/>
        <v>1317999</v>
      </c>
      <c r="AO18" s="543">
        <f t="shared" si="15"/>
        <v>48229</v>
      </c>
      <c r="AP18" s="543">
        <f t="shared" si="15"/>
        <v>1626</v>
      </c>
      <c r="AQ18" s="543">
        <f t="shared" si="15"/>
        <v>644</v>
      </c>
      <c r="AR18" s="543">
        <f t="shared" si="15"/>
        <v>28</v>
      </c>
      <c r="AS18" s="543">
        <f t="shared" si="15"/>
        <v>954</v>
      </c>
      <c r="AT18" s="543">
        <f t="shared" si="15"/>
        <v>10895</v>
      </c>
      <c r="AU18" s="543">
        <f t="shared" si="15"/>
        <v>5386</v>
      </c>
      <c r="AV18" s="543">
        <f t="shared" si="15"/>
        <v>5509</v>
      </c>
      <c r="AW18" s="543">
        <f t="shared" si="15"/>
        <v>4415</v>
      </c>
      <c r="AX18" s="543">
        <f t="shared" si="15"/>
        <v>4897</v>
      </c>
      <c r="AY18" s="543">
        <v>11204359</v>
      </c>
      <c r="AZ18" s="543">
        <f aca="true" t="shared" si="16" ref="AZ18:BE18">SUM(AZ22:AZ23,AZ58:AZ69)</f>
        <v>3777514</v>
      </c>
      <c r="BA18" s="543">
        <f t="shared" si="16"/>
        <v>47442</v>
      </c>
      <c r="BB18" s="543">
        <f t="shared" si="16"/>
        <v>6636844</v>
      </c>
      <c r="BC18" s="543">
        <f t="shared" si="16"/>
        <v>6054034</v>
      </c>
      <c r="BD18" s="543">
        <f t="shared" si="16"/>
        <v>539312</v>
      </c>
      <c r="BE18" s="544">
        <f t="shared" si="16"/>
        <v>43498</v>
      </c>
    </row>
    <row r="19" spans="2:57" ht="12" customHeight="1">
      <c r="B19" s="557"/>
      <c r="C19" s="558"/>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534"/>
      <c r="AD19" s="518"/>
      <c r="AE19" s="522"/>
      <c r="AF19" s="522"/>
      <c r="AG19" s="522"/>
      <c r="AH19" s="518"/>
      <c r="AI19" s="142"/>
      <c r="AJ19" s="529"/>
      <c r="AK19" s="529"/>
      <c r="AL19" s="529"/>
      <c r="AM19" s="529"/>
      <c r="AN19" s="529"/>
      <c r="AO19" s="529"/>
      <c r="AP19" s="529"/>
      <c r="AQ19" s="529"/>
      <c r="AR19" s="529"/>
      <c r="AS19" s="529"/>
      <c r="AT19" s="529"/>
      <c r="AU19" s="529"/>
      <c r="AV19" s="529"/>
      <c r="AW19" s="529"/>
      <c r="AX19" s="529"/>
      <c r="AY19" s="529"/>
      <c r="AZ19" s="529"/>
      <c r="BA19" s="529"/>
      <c r="BB19" s="529"/>
      <c r="BC19" s="529"/>
      <c r="BD19" s="529"/>
      <c r="BE19" s="530"/>
    </row>
    <row r="20" spans="2:57" ht="12" customHeight="1">
      <c r="B20" s="559" t="s">
        <v>1331</v>
      </c>
      <c r="C20" s="560">
        <f>SUM(D20:F20)</f>
        <v>1415</v>
      </c>
      <c r="D20" s="527">
        <v>536</v>
      </c>
      <c r="E20" s="527">
        <v>13</v>
      </c>
      <c r="F20" s="527">
        <v>866</v>
      </c>
      <c r="G20" s="527">
        <v>573</v>
      </c>
      <c r="H20" s="527">
        <v>457</v>
      </c>
      <c r="I20" s="527">
        <v>167</v>
      </c>
      <c r="J20" s="527">
        <v>83</v>
      </c>
      <c r="K20" s="527">
        <v>57</v>
      </c>
      <c r="L20" s="527">
        <v>44</v>
      </c>
      <c r="M20" s="527">
        <v>22</v>
      </c>
      <c r="N20" s="527">
        <v>8</v>
      </c>
      <c r="O20" s="527">
        <v>3</v>
      </c>
      <c r="P20" s="527">
        <v>0</v>
      </c>
      <c r="Q20" s="527">
        <v>1</v>
      </c>
      <c r="R20" s="527">
        <f>SUM(S20:T20)</f>
        <v>20496</v>
      </c>
      <c r="S20" s="527">
        <v>12125</v>
      </c>
      <c r="T20" s="527">
        <v>8371</v>
      </c>
      <c r="U20" s="527">
        <v>11136</v>
      </c>
      <c r="V20" s="527">
        <v>7892</v>
      </c>
      <c r="W20" s="527">
        <v>1106</v>
      </c>
      <c r="X20" s="527">
        <v>2702</v>
      </c>
      <c r="Y20" s="527">
        <v>2273</v>
      </c>
      <c r="Z20" s="527">
        <v>2047</v>
      </c>
      <c r="AA20" s="527">
        <v>2297</v>
      </c>
      <c r="AB20" s="527">
        <v>3017</v>
      </c>
      <c r="AC20" s="527">
        <v>3078</v>
      </c>
      <c r="AD20" s="527">
        <v>1936</v>
      </c>
      <c r="AE20" s="527">
        <v>1015</v>
      </c>
      <c r="AF20" s="527"/>
      <c r="AG20" s="527">
        <v>0</v>
      </c>
      <c r="AH20" s="527">
        <v>1025</v>
      </c>
      <c r="AI20" s="142">
        <v>3359453</v>
      </c>
      <c r="AJ20" s="529">
        <v>9503955</v>
      </c>
      <c r="AK20" s="529">
        <v>36458</v>
      </c>
      <c r="AL20" s="529">
        <f>SUM(AM20:AO20)</f>
        <v>17274346</v>
      </c>
      <c r="AM20" s="529">
        <v>16396340</v>
      </c>
      <c r="AN20" s="529">
        <v>805232</v>
      </c>
      <c r="AO20" s="529">
        <v>72774</v>
      </c>
      <c r="AP20" s="529">
        <f>SUM(AQ20:AS20)</f>
        <v>1415</v>
      </c>
      <c r="AQ20" s="529">
        <v>536</v>
      </c>
      <c r="AR20" s="529">
        <v>13</v>
      </c>
      <c r="AS20" s="529">
        <v>866</v>
      </c>
      <c r="AT20" s="142">
        <f>SUM(AU20:AV20)</f>
        <v>8128</v>
      </c>
      <c r="AU20" s="529">
        <v>4861</v>
      </c>
      <c r="AV20" s="529">
        <v>3267</v>
      </c>
      <c r="AW20" s="529">
        <v>3874</v>
      </c>
      <c r="AX20" s="529">
        <v>2788</v>
      </c>
      <c r="AY20" s="529">
        <v>996416</v>
      </c>
      <c r="AZ20" s="529">
        <v>2643953</v>
      </c>
      <c r="BA20" s="529">
        <v>2299</v>
      </c>
      <c r="BB20" s="142">
        <f>SUM(BC20:BE20)</f>
        <v>4995854</v>
      </c>
      <c r="BC20" s="529">
        <v>4510950</v>
      </c>
      <c r="BD20" s="529">
        <v>463714</v>
      </c>
      <c r="BE20" s="530">
        <v>21190</v>
      </c>
    </row>
    <row r="21" spans="2:57" ht="12" customHeight="1">
      <c r="B21" s="559" t="s">
        <v>1030</v>
      </c>
      <c r="C21" s="560">
        <f>SUM(D21:F21)</f>
        <v>930</v>
      </c>
      <c r="D21" s="92">
        <v>340</v>
      </c>
      <c r="E21" s="92">
        <v>4</v>
      </c>
      <c r="F21" s="92">
        <v>586</v>
      </c>
      <c r="G21" s="92">
        <v>327</v>
      </c>
      <c r="H21" s="92">
        <v>341</v>
      </c>
      <c r="I21" s="92">
        <v>120</v>
      </c>
      <c r="J21" s="92">
        <v>59</v>
      </c>
      <c r="K21" s="92">
        <v>38</v>
      </c>
      <c r="L21" s="527">
        <v>28</v>
      </c>
      <c r="M21" s="92">
        <v>10</v>
      </c>
      <c r="N21" s="92">
        <v>3</v>
      </c>
      <c r="O21" s="92">
        <v>2</v>
      </c>
      <c r="P21" s="92">
        <v>2</v>
      </c>
      <c r="Q21" s="527">
        <v>0</v>
      </c>
      <c r="R21" s="527">
        <f>SUM(S21:T21)</f>
        <v>13480</v>
      </c>
      <c r="S21" s="92">
        <v>6871</v>
      </c>
      <c r="T21" s="92">
        <v>6609</v>
      </c>
      <c r="U21" s="92">
        <v>6245</v>
      </c>
      <c r="V21" s="92">
        <v>6187</v>
      </c>
      <c r="W21" s="92">
        <v>670</v>
      </c>
      <c r="X21" s="92">
        <v>2023</v>
      </c>
      <c r="Y21" s="92">
        <v>1656</v>
      </c>
      <c r="Z21" s="527">
        <v>1444</v>
      </c>
      <c r="AA21" s="92">
        <v>1434</v>
      </c>
      <c r="AB21" s="92">
        <v>1874</v>
      </c>
      <c r="AC21" s="92">
        <v>1371</v>
      </c>
      <c r="AD21" s="527">
        <v>862</v>
      </c>
      <c r="AE21" s="527">
        <v>751</v>
      </c>
      <c r="AF21" s="527"/>
      <c r="AG21" s="527">
        <v>1395</v>
      </c>
      <c r="AH21" s="527">
        <v>0</v>
      </c>
      <c r="AI21" s="142">
        <v>1916680</v>
      </c>
      <c r="AJ21" s="529">
        <v>5464084</v>
      </c>
      <c r="AK21" s="529">
        <v>58150</v>
      </c>
      <c r="AL21" s="529">
        <f>SUM(AM21:AO21)</f>
        <v>9694511</v>
      </c>
      <c r="AM21" s="529">
        <v>8628682</v>
      </c>
      <c r="AN21" s="529">
        <v>1062160</v>
      </c>
      <c r="AO21" s="529">
        <v>3669</v>
      </c>
      <c r="AP21" s="529">
        <f>SUM(AQ21:AS21)</f>
        <v>930</v>
      </c>
      <c r="AQ21" s="529">
        <v>340</v>
      </c>
      <c r="AR21" s="529">
        <v>4</v>
      </c>
      <c r="AS21" s="529">
        <v>586</v>
      </c>
      <c r="AT21" s="142">
        <f>SUM(AU21:AV21)</f>
        <v>5793</v>
      </c>
      <c r="AU21" s="529">
        <v>2678</v>
      </c>
      <c r="AV21" s="529">
        <v>3115</v>
      </c>
      <c r="AW21" s="529">
        <v>2057</v>
      </c>
      <c r="AX21" s="529">
        <v>2696</v>
      </c>
      <c r="AY21" s="529">
        <v>596733</v>
      </c>
      <c r="AZ21" s="529">
        <v>1625976</v>
      </c>
      <c r="BA21" s="529">
        <v>7058</v>
      </c>
      <c r="BB21" s="142">
        <f>SUM(BC21:BE21)</f>
        <v>3049935</v>
      </c>
      <c r="BC21" s="529">
        <v>2511503</v>
      </c>
      <c r="BD21" s="529">
        <v>535054</v>
      </c>
      <c r="BE21" s="530">
        <v>3378</v>
      </c>
    </row>
    <row r="22" spans="2:57" ht="12" customHeight="1">
      <c r="B22" s="559" t="s">
        <v>1032</v>
      </c>
      <c r="C22" s="560">
        <f>SUM(D22:F22)</f>
        <v>558</v>
      </c>
      <c r="D22" s="92">
        <v>207</v>
      </c>
      <c r="E22" s="92">
        <v>7</v>
      </c>
      <c r="F22" s="92">
        <v>344</v>
      </c>
      <c r="G22" s="92">
        <v>202</v>
      </c>
      <c r="H22" s="92">
        <v>186</v>
      </c>
      <c r="I22" s="92">
        <v>81</v>
      </c>
      <c r="J22" s="92">
        <v>33</v>
      </c>
      <c r="K22" s="92">
        <v>23</v>
      </c>
      <c r="L22" s="527">
        <v>16</v>
      </c>
      <c r="M22" s="92">
        <v>9</v>
      </c>
      <c r="N22" s="92">
        <v>6</v>
      </c>
      <c r="O22" s="92">
        <v>2</v>
      </c>
      <c r="P22" s="92">
        <v>0</v>
      </c>
      <c r="Q22" s="527">
        <v>0</v>
      </c>
      <c r="R22" s="527">
        <f>SUM(S22:T22)</f>
        <v>8749</v>
      </c>
      <c r="S22" s="92">
        <v>4344</v>
      </c>
      <c r="T22" s="92">
        <v>4405</v>
      </c>
      <c r="U22" s="92">
        <v>3967</v>
      </c>
      <c r="V22" s="92">
        <v>4186</v>
      </c>
      <c r="W22" s="92">
        <v>385</v>
      </c>
      <c r="X22" s="92">
        <v>1143</v>
      </c>
      <c r="Y22" s="92">
        <v>1127</v>
      </c>
      <c r="Z22" s="527">
        <v>778</v>
      </c>
      <c r="AA22" s="92">
        <v>874</v>
      </c>
      <c r="AB22" s="92">
        <v>1101</v>
      </c>
      <c r="AC22" s="92">
        <v>1173</v>
      </c>
      <c r="AD22" s="527">
        <v>1512</v>
      </c>
      <c r="AE22" s="527">
        <v>656</v>
      </c>
      <c r="AF22" s="527"/>
      <c r="AG22" s="527">
        <v>0</v>
      </c>
      <c r="AH22" s="527">
        <v>0</v>
      </c>
      <c r="AI22" s="142">
        <v>1240206</v>
      </c>
      <c r="AJ22" s="529">
        <v>3226850</v>
      </c>
      <c r="AK22" s="529">
        <v>42862</v>
      </c>
      <c r="AL22" s="529">
        <f>SUM(AM22:AO22)</f>
        <v>5760803</v>
      </c>
      <c r="AM22" s="529">
        <v>5202716</v>
      </c>
      <c r="AN22" s="529">
        <v>548047</v>
      </c>
      <c r="AO22" s="529">
        <v>10040</v>
      </c>
      <c r="AP22" s="529">
        <f>SUM(AQ22:AS22)</f>
        <v>558</v>
      </c>
      <c r="AQ22" s="529">
        <v>207</v>
      </c>
      <c r="AR22" s="529">
        <v>7</v>
      </c>
      <c r="AS22" s="529">
        <v>344</v>
      </c>
      <c r="AT22" s="142">
        <f>SUM(AU22:AV22)</f>
        <v>3433</v>
      </c>
      <c r="AU22" s="529">
        <v>1776</v>
      </c>
      <c r="AV22" s="529">
        <v>1657</v>
      </c>
      <c r="AW22" s="529">
        <v>1400</v>
      </c>
      <c r="AX22" s="529">
        <v>1438</v>
      </c>
      <c r="AY22" s="529">
        <v>373653</v>
      </c>
      <c r="AZ22" s="529">
        <v>913007</v>
      </c>
      <c r="BA22" s="529">
        <v>9074</v>
      </c>
      <c r="BB22" s="142">
        <f>SUM(BC22:BE22)</f>
        <v>1716708</v>
      </c>
      <c r="BC22" s="529">
        <v>1532328</v>
      </c>
      <c r="BD22" s="529">
        <v>175093</v>
      </c>
      <c r="BE22" s="530">
        <v>9287</v>
      </c>
    </row>
    <row r="23" spans="2:57" ht="12" customHeight="1">
      <c r="B23" s="559" t="s">
        <v>1034</v>
      </c>
      <c r="C23" s="560">
        <f>SUM(D23:F23)</f>
        <v>486</v>
      </c>
      <c r="D23" s="92">
        <v>198</v>
      </c>
      <c r="E23" s="92">
        <v>8</v>
      </c>
      <c r="F23" s="92">
        <v>280</v>
      </c>
      <c r="G23" s="92">
        <v>178</v>
      </c>
      <c r="H23" s="92">
        <v>140</v>
      </c>
      <c r="I23" s="92">
        <v>77</v>
      </c>
      <c r="J23" s="92">
        <v>34</v>
      </c>
      <c r="K23" s="92">
        <v>20</v>
      </c>
      <c r="L23" s="527">
        <v>22</v>
      </c>
      <c r="M23" s="92">
        <v>8</v>
      </c>
      <c r="N23" s="92">
        <v>4</v>
      </c>
      <c r="O23" s="92">
        <v>3</v>
      </c>
      <c r="P23" s="92">
        <v>0</v>
      </c>
      <c r="Q23" s="527">
        <v>0</v>
      </c>
      <c r="R23" s="527">
        <f>SUM(S23:T23)</f>
        <v>8490</v>
      </c>
      <c r="S23" s="92">
        <v>4916</v>
      </c>
      <c r="T23" s="92">
        <v>3574</v>
      </c>
      <c r="U23" s="92">
        <v>4643</v>
      </c>
      <c r="V23" s="92">
        <v>3416</v>
      </c>
      <c r="W23" s="92">
        <v>344</v>
      </c>
      <c r="X23" s="92">
        <v>867</v>
      </c>
      <c r="Y23" s="92">
        <v>1093</v>
      </c>
      <c r="Z23" s="527">
        <v>810</v>
      </c>
      <c r="AA23" s="92">
        <v>742</v>
      </c>
      <c r="AB23" s="92">
        <v>1484</v>
      </c>
      <c r="AC23" s="92">
        <v>1069</v>
      </c>
      <c r="AD23" s="527">
        <v>956</v>
      </c>
      <c r="AE23" s="527">
        <v>1125</v>
      </c>
      <c r="AF23" s="527"/>
      <c r="AG23" s="527">
        <v>0</v>
      </c>
      <c r="AH23" s="527">
        <v>0</v>
      </c>
      <c r="AI23" s="142">
        <v>1512662</v>
      </c>
      <c r="AJ23" s="529">
        <v>7022791</v>
      </c>
      <c r="AK23" s="529">
        <v>54518</v>
      </c>
      <c r="AL23" s="529">
        <f>SUM(AM23:AO23)</f>
        <v>11336473</v>
      </c>
      <c r="AM23" s="529">
        <v>11030687</v>
      </c>
      <c r="AN23" s="529">
        <v>273706</v>
      </c>
      <c r="AO23" s="529">
        <v>32080</v>
      </c>
      <c r="AP23" s="529">
        <f>SUM(AQ23:AS23)</f>
        <v>486</v>
      </c>
      <c r="AQ23" s="529">
        <v>198</v>
      </c>
      <c r="AR23" s="529">
        <v>8</v>
      </c>
      <c r="AS23" s="529">
        <v>280</v>
      </c>
      <c r="AT23" s="142">
        <f>SUM(AU23:AV23)</f>
        <v>3114</v>
      </c>
      <c r="AU23" s="529">
        <v>1830</v>
      </c>
      <c r="AV23" s="529">
        <v>1284</v>
      </c>
      <c r="AW23" s="529">
        <v>1558</v>
      </c>
      <c r="AX23" s="529">
        <v>1126</v>
      </c>
      <c r="AY23" s="529">
        <v>389460</v>
      </c>
      <c r="AZ23" s="529">
        <v>1543895</v>
      </c>
      <c r="BA23" s="529">
        <v>3602</v>
      </c>
      <c r="BB23" s="142">
        <f>SUM(BC23:BE23)</f>
        <v>2530378</v>
      </c>
      <c r="BC23" s="529">
        <v>2359701</v>
      </c>
      <c r="BD23" s="529">
        <v>142282</v>
      </c>
      <c r="BE23" s="530">
        <v>28395</v>
      </c>
    </row>
    <row r="24" spans="2:57" ht="12" customHeight="1">
      <c r="B24" s="559"/>
      <c r="C24" s="560"/>
      <c r="D24" s="92"/>
      <c r="E24" s="92"/>
      <c r="F24" s="92"/>
      <c r="G24" s="92"/>
      <c r="H24" s="92"/>
      <c r="I24" s="92"/>
      <c r="J24" s="92"/>
      <c r="K24" s="92"/>
      <c r="L24" s="527"/>
      <c r="M24" s="92"/>
      <c r="N24" s="92"/>
      <c r="O24" s="92"/>
      <c r="P24" s="92"/>
      <c r="Q24" s="527"/>
      <c r="R24" s="527"/>
      <c r="S24" s="92"/>
      <c r="T24" s="92"/>
      <c r="U24" s="92"/>
      <c r="V24" s="92"/>
      <c r="W24" s="92"/>
      <c r="X24" s="92"/>
      <c r="Y24" s="92"/>
      <c r="Z24" s="527"/>
      <c r="AA24" s="92"/>
      <c r="AB24" s="92"/>
      <c r="AC24" s="92"/>
      <c r="AD24" s="527"/>
      <c r="AE24" s="527"/>
      <c r="AF24" s="527"/>
      <c r="AG24" s="527"/>
      <c r="AH24" s="527"/>
      <c r="AI24" s="142"/>
      <c r="AJ24" s="529"/>
      <c r="AK24" s="529"/>
      <c r="AL24" s="529"/>
      <c r="AM24" s="529"/>
      <c r="AN24" s="529"/>
      <c r="AO24" s="529"/>
      <c r="AP24" s="529"/>
      <c r="AQ24" s="529"/>
      <c r="AR24" s="529"/>
      <c r="AS24" s="529"/>
      <c r="AT24" s="142"/>
      <c r="AU24" s="529"/>
      <c r="AV24" s="529"/>
      <c r="AW24" s="529"/>
      <c r="AX24" s="529"/>
      <c r="AY24" s="529"/>
      <c r="AZ24" s="529"/>
      <c r="BA24" s="529"/>
      <c r="BB24" s="142"/>
      <c r="BC24" s="529"/>
      <c r="BD24" s="529"/>
      <c r="BE24" s="530"/>
    </row>
    <row r="25" spans="2:57" ht="12" customHeight="1">
      <c r="B25" s="559" t="s">
        <v>1036</v>
      </c>
      <c r="C25" s="560">
        <f>SUM(D25:F25)</f>
        <v>173</v>
      </c>
      <c r="D25" s="92">
        <v>67</v>
      </c>
      <c r="E25" s="92">
        <v>3</v>
      </c>
      <c r="F25" s="92">
        <v>103</v>
      </c>
      <c r="G25" s="92">
        <v>60</v>
      </c>
      <c r="H25" s="92">
        <v>52</v>
      </c>
      <c r="I25" s="92">
        <v>22</v>
      </c>
      <c r="J25" s="92">
        <v>12</v>
      </c>
      <c r="K25" s="92">
        <v>15</v>
      </c>
      <c r="L25" s="527">
        <v>5</v>
      </c>
      <c r="M25" s="92">
        <v>5</v>
      </c>
      <c r="N25" s="92">
        <v>0</v>
      </c>
      <c r="O25" s="92">
        <v>0</v>
      </c>
      <c r="P25" s="92">
        <v>2</v>
      </c>
      <c r="Q25" s="527">
        <v>0</v>
      </c>
      <c r="R25" s="527">
        <f>SUM(S25:T25)</f>
        <v>3801</v>
      </c>
      <c r="S25" s="92">
        <v>1774</v>
      </c>
      <c r="T25" s="92">
        <v>2027</v>
      </c>
      <c r="U25" s="92">
        <v>1662</v>
      </c>
      <c r="V25" s="92">
        <v>1969</v>
      </c>
      <c r="W25" s="92">
        <v>118</v>
      </c>
      <c r="X25" s="92">
        <v>292</v>
      </c>
      <c r="Y25" s="92">
        <v>296</v>
      </c>
      <c r="Z25" s="527">
        <v>310</v>
      </c>
      <c r="AA25" s="92">
        <v>561</v>
      </c>
      <c r="AB25" s="92">
        <v>383</v>
      </c>
      <c r="AC25" s="92">
        <v>616</v>
      </c>
      <c r="AD25" s="527">
        <v>0</v>
      </c>
      <c r="AE25" s="527">
        <v>0</v>
      </c>
      <c r="AF25" s="527"/>
      <c r="AG25" s="527">
        <v>1225</v>
      </c>
      <c r="AH25" s="527">
        <v>0</v>
      </c>
      <c r="AI25" s="142">
        <v>469856</v>
      </c>
      <c r="AJ25" s="529">
        <v>1936291</v>
      </c>
      <c r="AK25" s="529">
        <v>14383</v>
      </c>
      <c r="AL25" s="529">
        <f>SUM(AM25:AO25)</f>
        <v>2797288</v>
      </c>
      <c r="AM25" s="529">
        <v>2727900</v>
      </c>
      <c r="AN25" s="529">
        <v>67810</v>
      </c>
      <c r="AO25" s="529">
        <v>1578</v>
      </c>
      <c r="AP25" s="529">
        <f>SUM(AQ25:AS25)</f>
        <v>173</v>
      </c>
      <c r="AQ25" s="529">
        <v>67</v>
      </c>
      <c r="AR25" s="529">
        <v>3</v>
      </c>
      <c r="AS25" s="529">
        <v>103</v>
      </c>
      <c r="AT25" s="142">
        <f>SUM(AU25:AV25)</f>
        <v>1016</v>
      </c>
      <c r="AU25" s="529">
        <v>593</v>
      </c>
      <c r="AV25" s="529">
        <v>423</v>
      </c>
      <c r="AW25" s="529">
        <v>481</v>
      </c>
      <c r="AX25" s="529">
        <v>365</v>
      </c>
      <c r="AY25" s="529">
        <v>113413</v>
      </c>
      <c r="AZ25" s="529">
        <v>358480</v>
      </c>
      <c r="BA25" s="529">
        <v>0</v>
      </c>
      <c r="BB25" s="142">
        <f>SUM(BC25:BE25)</f>
        <v>646264</v>
      </c>
      <c r="BC25" s="529">
        <v>620930</v>
      </c>
      <c r="BD25" s="529">
        <v>24271</v>
      </c>
      <c r="BE25" s="530">
        <v>1063</v>
      </c>
    </row>
    <row r="26" spans="2:57" ht="12" customHeight="1">
      <c r="B26" s="559" t="s">
        <v>1038</v>
      </c>
      <c r="C26" s="560">
        <f>SUM(D26:F26)</f>
        <v>291</v>
      </c>
      <c r="D26" s="92">
        <v>96</v>
      </c>
      <c r="E26" s="92">
        <v>3</v>
      </c>
      <c r="F26" s="92">
        <v>192</v>
      </c>
      <c r="G26" s="527">
        <v>115</v>
      </c>
      <c r="H26" s="92">
        <v>81</v>
      </c>
      <c r="I26" s="92">
        <v>41</v>
      </c>
      <c r="J26" s="92">
        <v>17</v>
      </c>
      <c r="K26" s="92">
        <v>20</v>
      </c>
      <c r="L26" s="527">
        <v>10</v>
      </c>
      <c r="M26" s="92">
        <v>4</v>
      </c>
      <c r="N26" s="92">
        <v>1</v>
      </c>
      <c r="O26" s="92">
        <v>0</v>
      </c>
      <c r="P26" s="92">
        <v>2</v>
      </c>
      <c r="Q26" s="527">
        <v>0</v>
      </c>
      <c r="R26" s="527">
        <f>SUM(S26:T26)</f>
        <v>5125</v>
      </c>
      <c r="S26" s="92">
        <v>1881</v>
      </c>
      <c r="T26" s="92">
        <v>3244</v>
      </c>
      <c r="U26" s="92">
        <v>1677</v>
      </c>
      <c r="V26" s="92">
        <v>3093</v>
      </c>
      <c r="W26" s="92">
        <v>244</v>
      </c>
      <c r="X26" s="92">
        <v>482</v>
      </c>
      <c r="Y26" s="92">
        <v>571</v>
      </c>
      <c r="Z26" s="527">
        <v>403</v>
      </c>
      <c r="AA26" s="92">
        <v>757</v>
      </c>
      <c r="AB26" s="92">
        <v>627</v>
      </c>
      <c r="AC26" s="92">
        <v>576</v>
      </c>
      <c r="AD26" s="527">
        <v>262</v>
      </c>
      <c r="AE26" s="527">
        <v>0</v>
      </c>
      <c r="AF26" s="527"/>
      <c r="AG26" s="527">
        <v>1203</v>
      </c>
      <c r="AH26" s="527">
        <v>0</v>
      </c>
      <c r="AI26" s="142">
        <v>627372</v>
      </c>
      <c r="AJ26" s="529">
        <v>2771481</v>
      </c>
      <c r="AK26" s="529">
        <v>27701</v>
      </c>
      <c r="AL26" s="529">
        <f>SUM(AM26:AO26)</f>
        <v>4318740</v>
      </c>
      <c r="AM26" s="529">
        <v>4112771</v>
      </c>
      <c r="AN26" s="529">
        <v>203169</v>
      </c>
      <c r="AO26" s="529">
        <v>2800</v>
      </c>
      <c r="AP26" s="529">
        <f>SUM(AQ26:AS26)</f>
        <v>291</v>
      </c>
      <c r="AQ26" s="529">
        <v>96</v>
      </c>
      <c r="AR26" s="529">
        <v>3</v>
      </c>
      <c r="AS26" s="529">
        <v>192</v>
      </c>
      <c r="AT26" s="142">
        <f>SUM(AU26:AV26)</f>
        <v>1700</v>
      </c>
      <c r="AU26" s="529">
        <v>790</v>
      </c>
      <c r="AV26" s="529">
        <v>910</v>
      </c>
      <c r="AW26" s="529">
        <v>587</v>
      </c>
      <c r="AX26" s="529">
        <v>760</v>
      </c>
      <c r="AY26" s="529">
        <v>157845</v>
      </c>
      <c r="AZ26" s="529">
        <v>465281</v>
      </c>
      <c r="BA26" s="529">
        <v>0</v>
      </c>
      <c r="BB26" s="142">
        <f>SUM(BC26:BE26)</f>
        <v>889607</v>
      </c>
      <c r="BC26" s="529">
        <v>784165</v>
      </c>
      <c r="BD26" s="529">
        <v>102642</v>
      </c>
      <c r="BE26" s="530">
        <v>2800</v>
      </c>
    </row>
    <row r="27" spans="2:57" ht="12" customHeight="1">
      <c r="B27" s="559" t="s">
        <v>1040</v>
      </c>
      <c r="C27" s="560">
        <f>SUM(D27:F27)</f>
        <v>241</v>
      </c>
      <c r="D27" s="92">
        <v>90</v>
      </c>
      <c r="E27" s="92">
        <v>4</v>
      </c>
      <c r="F27" s="92">
        <v>147</v>
      </c>
      <c r="G27" s="92">
        <v>89</v>
      </c>
      <c r="H27" s="92">
        <v>78</v>
      </c>
      <c r="I27" s="92">
        <v>32</v>
      </c>
      <c r="J27" s="92">
        <v>22</v>
      </c>
      <c r="K27" s="92">
        <v>8</v>
      </c>
      <c r="L27" s="527">
        <v>8</v>
      </c>
      <c r="M27" s="92">
        <v>3</v>
      </c>
      <c r="N27" s="92">
        <v>1</v>
      </c>
      <c r="O27" s="92">
        <v>0</v>
      </c>
      <c r="P27" s="92">
        <v>0</v>
      </c>
      <c r="Q27" s="527">
        <v>0</v>
      </c>
      <c r="R27" s="527">
        <f>SUM(S27:T27)</f>
        <v>3134</v>
      </c>
      <c r="S27" s="92">
        <v>1442</v>
      </c>
      <c r="T27" s="92">
        <v>1692</v>
      </c>
      <c r="U27" s="92">
        <v>1284</v>
      </c>
      <c r="V27" s="92">
        <v>1583</v>
      </c>
      <c r="W27" s="92">
        <v>198</v>
      </c>
      <c r="X27" s="92">
        <v>457</v>
      </c>
      <c r="Y27" s="92">
        <v>444</v>
      </c>
      <c r="Z27" s="527">
        <v>502</v>
      </c>
      <c r="AA27" s="92">
        <v>318</v>
      </c>
      <c r="AB27" s="92">
        <v>567</v>
      </c>
      <c r="AC27" s="92">
        <v>418</v>
      </c>
      <c r="AD27" s="527">
        <v>230</v>
      </c>
      <c r="AE27" s="527">
        <v>0</v>
      </c>
      <c r="AF27" s="527"/>
      <c r="AG27" s="527">
        <v>0</v>
      </c>
      <c r="AH27" s="527">
        <v>0</v>
      </c>
      <c r="AI27" s="142">
        <v>422512</v>
      </c>
      <c r="AJ27" s="529">
        <v>1747518</v>
      </c>
      <c r="AK27" s="529">
        <v>26</v>
      </c>
      <c r="AL27" s="529">
        <f>SUM(AM27:AO27)</f>
        <v>2731907</v>
      </c>
      <c r="AM27" s="529">
        <v>2580881</v>
      </c>
      <c r="AN27" s="529">
        <v>150349</v>
      </c>
      <c r="AO27" s="529">
        <v>677</v>
      </c>
      <c r="AP27" s="529">
        <f>SUM(AQ27:AS27)</f>
        <v>241</v>
      </c>
      <c r="AQ27" s="529">
        <v>90</v>
      </c>
      <c r="AR27" s="529">
        <v>4</v>
      </c>
      <c r="AS27" s="529">
        <v>147</v>
      </c>
      <c r="AT27" s="142">
        <f>SUM(AU27:AV27)</f>
        <v>1601</v>
      </c>
      <c r="AU27" s="529">
        <v>795</v>
      </c>
      <c r="AV27" s="529">
        <v>806</v>
      </c>
      <c r="AW27" s="529">
        <v>637</v>
      </c>
      <c r="AX27" s="529">
        <v>697</v>
      </c>
      <c r="AY27" s="529">
        <v>179258</v>
      </c>
      <c r="AZ27" s="529">
        <v>516138</v>
      </c>
      <c r="BA27" s="529">
        <v>1</v>
      </c>
      <c r="BB27" s="142">
        <f>SUM(BC27:BE27)</f>
        <v>938171</v>
      </c>
      <c r="BC27" s="529">
        <v>799928</v>
      </c>
      <c r="BD27" s="529">
        <v>137566</v>
      </c>
      <c r="BE27" s="530">
        <v>677</v>
      </c>
    </row>
    <row r="28" spans="2:57" ht="12" customHeight="1">
      <c r="B28" s="559" t="s">
        <v>1041</v>
      </c>
      <c r="C28" s="560">
        <f>SUM(D28:F28)</f>
        <v>286</v>
      </c>
      <c r="D28" s="92">
        <v>63</v>
      </c>
      <c r="E28" s="92">
        <v>0</v>
      </c>
      <c r="F28" s="92">
        <v>223</v>
      </c>
      <c r="G28" s="92">
        <v>121</v>
      </c>
      <c r="H28" s="92">
        <v>102</v>
      </c>
      <c r="I28" s="92">
        <v>27</v>
      </c>
      <c r="J28" s="92">
        <v>17</v>
      </c>
      <c r="K28" s="92">
        <v>9</v>
      </c>
      <c r="L28" s="92">
        <v>4</v>
      </c>
      <c r="M28" s="92">
        <v>5</v>
      </c>
      <c r="N28" s="92">
        <v>1</v>
      </c>
      <c r="O28" s="92">
        <v>0</v>
      </c>
      <c r="P28" s="92">
        <v>0</v>
      </c>
      <c r="Q28" s="527">
        <v>0</v>
      </c>
      <c r="R28" s="527">
        <f>SUM(S28:T28)</f>
        <v>3084</v>
      </c>
      <c r="S28" s="92">
        <v>1333</v>
      </c>
      <c r="T28" s="92">
        <v>1751</v>
      </c>
      <c r="U28" s="92">
        <v>1084</v>
      </c>
      <c r="V28" s="92">
        <v>1586</v>
      </c>
      <c r="W28" s="92">
        <v>239</v>
      </c>
      <c r="X28" s="92">
        <v>600</v>
      </c>
      <c r="Y28" s="92">
        <v>360</v>
      </c>
      <c r="Z28" s="527">
        <v>420</v>
      </c>
      <c r="AA28" s="92">
        <v>338</v>
      </c>
      <c r="AB28" s="92">
        <v>305</v>
      </c>
      <c r="AC28" s="92">
        <v>596</v>
      </c>
      <c r="AD28" s="527">
        <v>226</v>
      </c>
      <c r="AE28" s="527">
        <v>0</v>
      </c>
      <c r="AF28" s="527"/>
      <c r="AG28" s="527">
        <v>0</v>
      </c>
      <c r="AH28" s="527">
        <v>0</v>
      </c>
      <c r="AI28" s="142">
        <v>364680</v>
      </c>
      <c r="AJ28" s="529">
        <v>1094518</v>
      </c>
      <c r="AK28" s="529">
        <v>8741</v>
      </c>
      <c r="AL28" s="529">
        <f>SUM(AM28:AO28)</f>
        <v>1898515</v>
      </c>
      <c r="AM28" s="529">
        <v>1711444</v>
      </c>
      <c r="AN28" s="529">
        <v>186923</v>
      </c>
      <c r="AO28" s="529">
        <v>148</v>
      </c>
      <c r="AP28" s="529">
        <f>SUM(AQ28:AS28)</f>
        <v>286</v>
      </c>
      <c r="AQ28" s="529">
        <v>63</v>
      </c>
      <c r="AR28" s="529">
        <v>0</v>
      </c>
      <c r="AS28" s="529">
        <v>223</v>
      </c>
      <c r="AT28" s="142">
        <f>SUM(AU28:AV28)</f>
        <v>1619</v>
      </c>
      <c r="AU28" s="529">
        <v>752</v>
      </c>
      <c r="AV28" s="529">
        <v>867</v>
      </c>
      <c r="AW28" s="529">
        <v>505</v>
      </c>
      <c r="AX28" s="529">
        <v>703</v>
      </c>
      <c r="AY28" s="529">
        <v>132110</v>
      </c>
      <c r="AZ28" s="529">
        <v>333806</v>
      </c>
      <c r="BA28" s="529">
        <v>8741</v>
      </c>
      <c r="BB28" s="142">
        <f>SUM(BC28:BE28)</f>
        <v>677332</v>
      </c>
      <c r="BC28" s="529">
        <v>559259</v>
      </c>
      <c r="BD28" s="529">
        <v>117925</v>
      </c>
      <c r="BE28" s="530">
        <v>148</v>
      </c>
    </row>
    <row r="29" spans="2:57" ht="12" customHeight="1">
      <c r="B29" s="559"/>
      <c r="C29" s="560"/>
      <c r="D29" s="92"/>
      <c r="E29" s="92"/>
      <c r="F29" s="92"/>
      <c r="G29" s="92"/>
      <c r="H29" s="92"/>
      <c r="I29" s="92"/>
      <c r="J29" s="92"/>
      <c r="K29" s="92"/>
      <c r="L29" s="92"/>
      <c r="M29" s="92"/>
      <c r="N29" s="92"/>
      <c r="O29" s="92"/>
      <c r="P29" s="92"/>
      <c r="Q29" s="527"/>
      <c r="R29" s="527"/>
      <c r="S29" s="92"/>
      <c r="T29" s="92"/>
      <c r="U29" s="92"/>
      <c r="V29" s="92"/>
      <c r="W29" s="92"/>
      <c r="X29" s="92"/>
      <c r="Y29" s="92"/>
      <c r="Z29" s="527"/>
      <c r="AA29" s="92"/>
      <c r="AB29" s="92"/>
      <c r="AC29" s="92"/>
      <c r="AD29" s="527"/>
      <c r="AE29" s="527"/>
      <c r="AF29" s="527"/>
      <c r="AG29" s="527"/>
      <c r="AH29" s="527"/>
      <c r="AI29" s="142"/>
      <c r="AJ29" s="529"/>
      <c r="AK29" s="529"/>
      <c r="AL29" s="529"/>
      <c r="AM29" s="529"/>
      <c r="AN29" s="529"/>
      <c r="AO29" s="529"/>
      <c r="AP29" s="529"/>
      <c r="AQ29" s="529"/>
      <c r="AR29" s="529"/>
      <c r="AS29" s="529"/>
      <c r="AT29" s="142"/>
      <c r="AU29" s="529"/>
      <c r="AV29" s="529"/>
      <c r="AW29" s="529"/>
      <c r="AX29" s="529"/>
      <c r="AY29" s="529"/>
      <c r="AZ29" s="529"/>
      <c r="BA29" s="529"/>
      <c r="BB29" s="142"/>
      <c r="BC29" s="529"/>
      <c r="BD29" s="529"/>
      <c r="BE29" s="530"/>
    </row>
    <row r="30" spans="2:57" ht="12" customHeight="1">
      <c r="B30" s="559" t="s">
        <v>1044</v>
      </c>
      <c r="C30" s="560">
        <f>SUM(D30:F30)</f>
        <v>286</v>
      </c>
      <c r="D30" s="92">
        <v>88</v>
      </c>
      <c r="E30" s="92">
        <v>1</v>
      </c>
      <c r="F30" s="92">
        <v>197</v>
      </c>
      <c r="G30" s="92">
        <v>111</v>
      </c>
      <c r="H30" s="92">
        <v>93</v>
      </c>
      <c r="I30" s="92">
        <v>30</v>
      </c>
      <c r="J30" s="92">
        <v>16</v>
      </c>
      <c r="K30" s="92">
        <v>15</v>
      </c>
      <c r="L30" s="92">
        <v>11</v>
      </c>
      <c r="M30" s="92">
        <v>6</v>
      </c>
      <c r="N30" s="92">
        <v>2</v>
      </c>
      <c r="O30" s="92">
        <v>1</v>
      </c>
      <c r="P30" s="92">
        <v>1</v>
      </c>
      <c r="Q30" s="527">
        <v>0</v>
      </c>
      <c r="R30" s="527">
        <f>SUM(S30:T30)</f>
        <v>5383</v>
      </c>
      <c r="S30" s="92">
        <v>2394</v>
      </c>
      <c r="T30" s="92">
        <v>2989</v>
      </c>
      <c r="U30" s="92">
        <v>2165</v>
      </c>
      <c r="V30" s="92">
        <v>2872</v>
      </c>
      <c r="W30" s="92">
        <v>217</v>
      </c>
      <c r="X30" s="92">
        <v>523</v>
      </c>
      <c r="Y30" s="92">
        <v>442</v>
      </c>
      <c r="Z30" s="527">
        <v>386</v>
      </c>
      <c r="AA30" s="92">
        <v>594</v>
      </c>
      <c r="AB30" s="92">
        <v>723</v>
      </c>
      <c r="AC30" s="92">
        <v>909</v>
      </c>
      <c r="AD30" s="527">
        <v>441</v>
      </c>
      <c r="AE30" s="527">
        <v>313</v>
      </c>
      <c r="AF30" s="527"/>
      <c r="AG30" s="527">
        <v>835</v>
      </c>
      <c r="AH30" s="527">
        <v>0</v>
      </c>
      <c r="AI30" s="142">
        <v>790480</v>
      </c>
      <c r="AJ30" s="529">
        <v>1731671</v>
      </c>
      <c r="AK30" s="529">
        <v>2275</v>
      </c>
      <c r="AL30" s="529">
        <f>SUM(AM30:AO30)</f>
        <v>3595901</v>
      </c>
      <c r="AM30" s="529">
        <v>3251569</v>
      </c>
      <c r="AN30" s="529">
        <v>343890</v>
      </c>
      <c r="AO30" s="529">
        <v>442</v>
      </c>
      <c r="AP30" s="529">
        <f>SUM(AQ30:AS30)</f>
        <v>286</v>
      </c>
      <c r="AQ30" s="529">
        <v>88</v>
      </c>
      <c r="AR30" s="529">
        <v>1</v>
      </c>
      <c r="AS30" s="529">
        <v>197</v>
      </c>
      <c r="AT30" s="142">
        <f>SUM(AU30:AV30)</f>
        <v>1568</v>
      </c>
      <c r="AU30" s="529">
        <v>804</v>
      </c>
      <c r="AV30" s="529">
        <v>764</v>
      </c>
      <c r="AW30" s="529">
        <v>576</v>
      </c>
      <c r="AX30" s="529">
        <v>648</v>
      </c>
      <c r="AY30" s="529">
        <v>150960</v>
      </c>
      <c r="AZ30" s="529">
        <v>441783</v>
      </c>
      <c r="BA30" s="529">
        <v>2275</v>
      </c>
      <c r="BB30" s="142">
        <f>SUM(BC30:BE30)</f>
        <v>845468</v>
      </c>
      <c r="BC30" s="529">
        <v>770356</v>
      </c>
      <c r="BD30" s="529">
        <v>74732</v>
      </c>
      <c r="BE30" s="530">
        <v>380</v>
      </c>
    </row>
    <row r="31" spans="2:57" ht="12" customHeight="1">
      <c r="B31" s="559" t="s">
        <v>1046</v>
      </c>
      <c r="C31" s="560">
        <f>SUM(D31:F31)</f>
        <v>330</v>
      </c>
      <c r="D31" s="92">
        <v>116</v>
      </c>
      <c r="E31" s="92">
        <v>2</v>
      </c>
      <c r="F31" s="92">
        <v>212</v>
      </c>
      <c r="G31" s="92">
        <v>151</v>
      </c>
      <c r="H31" s="92">
        <v>94</v>
      </c>
      <c r="I31" s="92">
        <v>43</v>
      </c>
      <c r="J31" s="92">
        <v>12</v>
      </c>
      <c r="K31" s="92">
        <v>8</v>
      </c>
      <c r="L31" s="92">
        <v>10</v>
      </c>
      <c r="M31" s="92">
        <v>5</v>
      </c>
      <c r="N31" s="92">
        <v>2</v>
      </c>
      <c r="O31" s="92">
        <v>3</v>
      </c>
      <c r="P31" s="92">
        <v>2</v>
      </c>
      <c r="Q31" s="527">
        <v>0</v>
      </c>
      <c r="R31" s="527">
        <f>SUM(S31:T31)</f>
        <v>6202</v>
      </c>
      <c r="S31" s="92">
        <v>3180</v>
      </c>
      <c r="T31" s="92">
        <v>3022</v>
      </c>
      <c r="U31" s="92">
        <v>2945</v>
      </c>
      <c r="V31" s="92">
        <v>2872</v>
      </c>
      <c r="W31" s="92">
        <v>289</v>
      </c>
      <c r="X31" s="92">
        <v>559</v>
      </c>
      <c r="Y31" s="92">
        <v>567</v>
      </c>
      <c r="Z31" s="527">
        <v>303</v>
      </c>
      <c r="AA31" s="92">
        <v>316</v>
      </c>
      <c r="AB31" s="92">
        <v>696</v>
      </c>
      <c r="AC31" s="92">
        <v>566</v>
      </c>
      <c r="AD31" s="527">
        <v>491</v>
      </c>
      <c r="AE31" s="527">
        <v>1072</v>
      </c>
      <c r="AF31" s="527"/>
      <c r="AG31" s="527">
        <v>1343</v>
      </c>
      <c r="AH31" s="527">
        <v>0</v>
      </c>
      <c r="AI31" s="142">
        <v>979403</v>
      </c>
      <c r="AJ31" s="529">
        <v>4748517</v>
      </c>
      <c r="AK31" s="529">
        <v>42353</v>
      </c>
      <c r="AL31" s="529">
        <f>SUM(AM31:AO31)</f>
        <v>7564669</v>
      </c>
      <c r="AM31" s="529">
        <v>7386700</v>
      </c>
      <c r="AN31" s="529">
        <v>176017</v>
      </c>
      <c r="AO31" s="529">
        <v>1952</v>
      </c>
      <c r="AP31" s="529">
        <f>SUM(AQ31:AS31)</f>
        <v>330</v>
      </c>
      <c r="AQ31" s="529">
        <v>116</v>
      </c>
      <c r="AR31" s="529">
        <v>2</v>
      </c>
      <c r="AS31" s="529">
        <v>212</v>
      </c>
      <c r="AT31" s="142">
        <f>SUM(AU31:AV31)</f>
        <v>1718</v>
      </c>
      <c r="AU31" s="529">
        <v>960</v>
      </c>
      <c r="AV31" s="529">
        <v>758</v>
      </c>
      <c r="AW31" s="529">
        <v>725</v>
      </c>
      <c r="AX31" s="529">
        <v>608</v>
      </c>
      <c r="AY31" s="529">
        <v>178341</v>
      </c>
      <c r="AZ31" s="529">
        <v>708435</v>
      </c>
      <c r="BA31" s="529">
        <v>4204</v>
      </c>
      <c r="BB31" s="142">
        <f>SUM(BC31:BE31)</f>
        <v>1216685</v>
      </c>
      <c r="BC31" s="529">
        <v>1115638</v>
      </c>
      <c r="BD31" s="529">
        <v>99193</v>
      </c>
      <c r="BE31" s="530">
        <v>1854</v>
      </c>
    </row>
    <row r="32" spans="2:57" ht="12" customHeight="1">
      <c r="B32" s="559" t="s">
        <v>1048</v>
      </c>
      <c r="C32" s="560">
        <f>SUM(D32:F32)</f>
        <v>233</v>
      </c>
      <c r="D32" s="92">
        <v>80</v>
      </c>
      <c r="E32" s="92">
        <v>3</v>
      </c>
      <c r="F32" s="92">
        <v>150</v>
      </c>
      <c r="G32" s="527">
        <v>102</v>
      </c>
      <c r="H32" s="92">
        <v>67</v>
      </c>
      <c r="I32" s="92">
        <v>26</v>
      </c>
      <c r="J32" s="92">
        <v>11</v>
      </c>
      <c r="K32" s="92">
        <v>9</v>
      </c>
      <c r="L32" s="92">
        <v>10</v>
      </c>
      <c r="M32" s="92">
        <v>5</v>
      </c>
      <c r="N32" s="92">
        <v>2</v>
      </c>
      <c r="O32" s="92">
        <v>1</v>
      </c>
      <c r="P32" s="92">
        <v>0</v>
      </c>
      <c r="Q32" s="527">
        <v>0</v>
      </c>
      <c r="R32" s="527">
        <f>SUM(S32:T32)</f>
        <v>3763</v>
      </c>
      <c r="S32" s="92">
        <v>1868</v>
      </c>
      <c r="T32" s="92">
        <v>1895</v>
      </c>
      <c r="U32" s="92">
        <v>1697</v>
      </c>
      <c r="V32" s="92">
        <v>1785</v>
      </c>
      <c r="W32" s="92">
        <v>215</v>
      </c>
      <c r="X32" s="92">
        <v>421</v>
      </c>
      <c r="Y32" s="92">
        <v>362</v>
      </c>
      <c r="Z32" s="527">
        <v>268</v>
      </c>
      <c r="AA32" s="92">
        <v>322</v>
      </c>
      <c r="AB32" s="92">
        <v>743</v>
      </c>
      <c r="AC32" s="92">
        <v>597</v>
      </c>
      <c r="AD32" s="527">
        <v>533</v>
      </c>
      <c r="AE32" s="527">
        <v>302</v>
      </c>
      <c r="AF32" s="527"/>
      <c r="AG32" s="527">
        <v>0</v>
      </c>
      <c r="AH32" s="527">
        <v>0</v>
      </c>
      <c r="AI32" s="142">
        <v>538305</v>
      </c>
      <c r="AJ32" s="529">
        <v>1760779</v>
      </c>
      <c r="AK32" s="529">
        <v>19455</v>
      </c>
      <c r="AL32" s="529">
        <f>SUM(AM32:AO32)</f>
        <v>3744092</v>
      </c>
      <c r="AM32" s="529">
        <v>3491916</v>
      </c>
      <c r="AN32" s="529">
        <v>251995</v>
      </c>
      <c r="AO32" s="529">
        <v>181</v>
      </c>
      <c r="AP32" s="529">
        <f>SUM(AQ32:AS32)</f>
        <v>233</v>
      </c>
      <c r="AQ32" s="529">
        <v>80</v>
      </c>
      <c r="AR32" s="529">
        <v>3</v>
      </c>
      <c r="AS32" s="529">
        <v>150</v>
      </c>
      <c r="AT32" s="142">
        <f>SUM(AU32:AV32)</f>
        <v>1266</v>
      </c>
      <c r="AU32" s="529">
        <v>720</v>
      </c>
      <c r="AV32" s="529">
        <v>546</v>
      </c>
      <c r="AW32" s="529">
        <v>549</v>
      </c>
      <c r="AX32" s="529">
        <v>436</v>
      </c>
      <c r="AY32" s="529">
        <v>130660</v>
      </c>
      <c r="AZ32" s="529">
        <v>522643</v>
      </c>
      <c r="BA32" s="529">
        <v>19345</v>
      </c>
      <c r="BB32" s="142">
        <f>SUM(BC32:BE32)</f>
        <v>985329</v>
      </c>
      <c r="BC32" s="529">
        <v>917769</v>
      </c>
      <c r="BD32" s="529">
        <v>67379</v>
      </c>
      <c r="BE32" s="530">
        <v>181</v>
      </c>
    </row>
    <row r="33" spans="1:57" s="563" customFormat="1" ht="12" customHeight="1">
      <c r="A33" s="561"/>
      <c r="B33" s="559" t="s">
        <v>1050</v>
      </c>
      <c r="C33" s="560">
        <f>SUM(D33:F33)</f>
        <v>102</v>
      </c>
      <c r="D33" s="92">
        <v>35</v>
      </c>
      <c r="E33" s="92">
        <v>1</v>
      </c>
      <c r="F33" s="92">
        <v>66</v>
      </c>
      <c r="G33" s="92">
        <v>38</v>
      </c>
      <c r="H33" s="92">
        <v>31</v>
      </c>
      <c r="I33" s="92">
        <v>10</v>
      </c>
      <c r="J33" s="92">
        <v>11</v>
      </c>
      <c r="K33" s="92">
        <v>6</v>
      </c>
      <c r="L33" s="92">
        <v>5</v>
      </c>
      <c r="M33" s="92">
        <v>0</v>
      </c>
      <c r="N33" s="92">
        <v>1</v>
      </c>
      <c r="O33" s="92">
        <v>0</v>
      </c>
      <c r="P33" s="92">
        <v>0</v>
      </c>
      <c r="Q33" s="527">
        <v>0</v>
      </c>
      <c r="R33" s="527">
        <f>SUM(S33:T33)</f>
        <v>1492</v>
      </c>
      <c r="S33" s="92">
        <v>597</v>
      </c>
      <c r="T33" s="92">
        <v>895</v>
      </c>
      <c r="U33" s="92">
        <v>526</v>
      </c>
      <c r="V33" s="92">
        <v>854</v>
      </c>
      <c r="W33" s="92">
        <v>77</v>
      </c>
      <c r="X33" s="92">
        <v>187</v>
      </c>
      <c r="Y33" s="92">
        <v>156</v>
      </c>
      <c r="Z33" s="527">
        <v>265</v>
      </c>
      <c r="AA33" s="92">
        <v>229</v>
      </c>
      <c r="AB33" s="92">
        <v>309</v>
      </c>
      <c r="AC33" s="92">
        <v>0</v>
      </c>
      <c r="AD33" s="527">
        <v>269</v>
      </c>
      <c r="AE33" s="527">
        <v>0</v>
      </c>
      <c r="AF33" s="527"/>
      <c r="AG33" s="527">
        <v>0</v>
      </c>
      <c r="AH33" s="527">
        <v>0</v>
      </c>
      <c r="AI33" s="92">
        <v>175378</v>
      </c>
      <c r="AJ33" s="562">
        <v>351646</v>
      </c>
      <c r="AK33" s="562">
        <v>0</v>
      </c>
      <c r="AL33" s="529">
        <f>SUM(AM33:AO33)</f>
        <v>788067</v>
      </c>
      <c r="AM33" s="562">
        <v>600507</v>
      </c>
      <c r="AN33" s="562">
        <v>187560</v>
      </c>
      <c r="AO33" s="562">
        <v>0</v>
      </c>
      <c r="AP33" s="529">
        <f>SUM(AQ33:AS33)</f>
        <v>102</v>
      </c>
      <c r="AQ33" s="562">
        <v>35</v>
      </c>
      <c r="AR33" s="562">
        <v>1</v>
      </c>
      <c r="AS33" s="562">
        <v>66</v>
      </c>
      <c r="AT33" s="142">
        <f>SUM(AU33:AV33)</f>
        <v>685</v>
      </c>
      <c r="AU33" s="562">
        <v>339</v>
      </c>
      <c r="AV33" s="562">
        <v>346</v>
      </c>
      <c r="AW33" s="562">
        <v>269</v>
      </c>
      <c r="AX33" s="562">
        <v>305</v>
      </c>
      <c r="AY33" s="562">
        <v>69247</v>
      </c>
      <c r="AZ33" s="562">
        <v>155313</v>
      </c>
      <c r="BA33" s="562">
        <v>0</v>
      </c>
      <c r="BB33" s="142">
        <f>SUM(BC33:BE33)</f>
        <v>316399</v>
      </c>
      <c r="BC33" s="562">
        <v>262248</v>
      </c>
      <c r="BD33" s="562">
        <v>54151</v>
      </c>
      <c r="BE33" s="95">
        <v>0</v>
      </c>
    </row>
    <row r="34" spans="2:57" ht="12" customHeight="1">
      <c r="B34" s="559" t="s">
        <v>1052</v>
      </c>
      <c r="C34" s="560">
        <f>SUM(D34:F34)</f>
        <v>280</v>
      </c>
      <c r="D34" s="92">
        <v>107</v>
      </c>
      <c r="E34" s="92">
        <v>1</v>
      </c>
      <c r="F34" s="92">
        <v>172</v>
      </c>
      <c r="G34" s="92">
        <v>102</v>
      </c>
      <c r="H34" s="92">
        <v>92</v>
      </c>
      <c r="I34" s="92">
        <v>39</v>
      </c>
      <c r="J34" s="92">
        <v>19</v>
      </c>
      <c r="K34" s="92">
        <v>14</v>
      </c>
      <c r="L34" s="92">
        <v>8</v>
      </c>
      <c r="M34" s="92">
        <v>5</v>
      </c>
      <c r="N34" s="92">
        <v>1</v>
      </c>
      <c r="O34" s="92">
        <v>0</v>
      </c>
      <c r="P34" s="92">
        <v>0</v>
      </c>
      <c r="Q34" s="527">
        <v>0</v>
      </c>
      <c r="R34" s="527">
        <f>SUM(S34:T34)</f>
        <v>3759</v>
      </c>
      <c r="S34" s="92">
        <v>1752</v>
      </c>
      <c r="T34" s="92">
        <v>2007</v>
      </c>
      <c r="U34" s="92">
        <v>1565</v>
      </c>
      <c r="V34" s="92">
        <v>1896</v>
      </c>
      <c r="W34" s="92">
        <v>214</v>
      </c>
      <c r="X34" s="92">
        <v>534</v>
      </c>
      <c r="Y34" s="92">
        <v>559</v>
      </c>
      <c r="Z34" s="527">
        <v>480</v>
      </c>
      <c r="AA34" s="92">
        <v>574</v>
      </c>
      <c r="AB34" s="92">
        <v>557</v>
      </c>
      <c r="AC34" s="92">
        <v>596</v>
      </c>
      <c r="AD34" s="527">
        <v>245</v>
      </c>
      <c r="AE34" s="527">
        <v>0</v>
      </c>
      <c r="AF34" s="527"/>
      <c r="AG34" s="527">
        <v>0</v>
      </c>
      <c r="AH34" s="527">
        <v>0</v>
      </c>
      <c r="AI34" s="142">
        <v>469024</v>
      </c>
      <c r="AJ34" s="529">
        <v>1694620</v>
      </c>
      <c r="AK34" s="529">
        <v>7322</v>
      </c>
      <c r="AL34" s="529">
        <f>SUM(AM34:AO34)</f>
        <v>2927264</v>
      </c>
      <c r="AM34" s="529">
        <v>2767771</v>
      </c>
      <c r="AN34" s="529">
        <v>152750</v>
      </c>
      <c r="AO34" s="529">
        <v>6743</v>
      </c>
      <c r="AP34" s="529">
        <f>SUM(AQ34:AS34)</f>
        <v>280</v>
      </c>
      <c r="AQ34" s="529">
        <v>107</v>
      </c>
      <c r="AR34" s="529">
        <v>1</v>
      </c>
      <c r="AS34" s="529">
        <v>172</v>
      </c>
      <c r="AT34" s="142">
        <f>SUM(AU34:AV34)</f>
        <v>1787</v>
      </c>
      <c r="AU34" s="529">
        <v>916</v>
      </c>
      <c r="AV34" s="529">
        <v>871</v>
      </c>
      <c r="AW34" s="529">
        <v>729</v>
      </c>
      <c r="AX34" s="529">
        <v>760</v>
      </c>
      <c r="AY34" s="529">
        <v>187806</v>
      </c>
      <c r="AZ34" s="529">
        <v>532938</v>
      </c>
      <c r="BA34" s="529">
        <v>7322</v>
      </c>
      <c r="BB34" s="142">
        <f>SUM(BC34:BE34)</f>
        <v>1036267</v>
      </c>
      <c r="BC34" s="529">
        <v>939831</v>
      </c>
      <c r="BD34" s="529">
        <v>95904</v>
      </c>
      <c r="BE34" s="530">
        <v>532</v>
      </c>
    </row>
    <row r="35" spans="2:57" ht="12" customHeight="1">
      <c r="B35" s="559"/>
      <c r="C35" s="560"/>
      <c r="D35" s="92"/>
      <c r="E35" s="92"/>
      <c r="F35" s="92"/>
      <c r="G35" s="92"/>
      <c r="H35" s="92"/>
      <c r="I35" s="92"/>
      <c r="J35" s="92"/>
      <c r="K35" s="92"/>
      <c r="L35" s="92"/>
      <c r="M35" s="92"/>
      <c r="N35" s="92"/>
      <c r="O35" s="92"/>
      <c r="P35" s="92"/>
      <c r="Q35" s="527"/>
      <c r="R35" s="527"/>
      <c r="S35" s="92"/>
      <c r="T35" s="92"/>
      <c r="U35" s="92"/>
      <c r="V35" s="92"/>
      <c r="W35" s="92"/>
      <c r="X35" s="92"/>
      <c r="Y35" s="92"/>
      <c r="Z35" s="527"/>
      <c r="AA35" s="92"/>
      <c r="AB35" s="92"/>
      <c r="AC35" s="92"/>
      <c r="AD35" s="527"/>
      <c r="AE35" s="527"/>
      <c r="AF35" s="527"/>
      <c r="AG35" s="527"/>
      <c r="AH35" s="527"/>
      <c r="AI35" s="142"/>
      <c r="AJ35" s="529"/>
      <c r="AK35" s="529"/>
      <c r="AL35" s="529"/>
      <c r="AM35" s="529"/>
      <c r="AN35" s="529"/>
      <c r="AO35" s="529"/>
      <c r="AP35" s="529"/>
      <c r="AQ35" s="529"/>
      <c r="AR35" s="529"/>
      <c r="AS35" s="529"/>
      <c r="AT35" s="142"/>
      <c r="AU35" s="529"/>
      <c r="AV35" s="529"/>
      <c r="AW35" s="529"/>
      <c r="AX35" s="529"/>
      <c r="AY35" s="529"/>
      <c r="AZ35" s="529"/>
      <c r="BA35" s="529"/>
      <c r="BB35" s="142"/>
      <c r="BC35" s="529"/>
      <c r="BD35" s="529"/>
      <c r="BE35" s="530"/>
    </row>
    <row r="36" spans="2:57" ht="12" customHeight="1">
      <c r="B36" s="559" t="s">
        <v>1054</v>
      </c>
      <c r="C36" s="560">
        <f aca="true" t="shared" si="17" ref="C36:C42">SUM(D36:F36)</f>
        <v>205</v>
      </c>
      <c r="D36" s="92">
        <v>62</v>
      </c>
      <c r="E36" s="92">
        <v>0</v>
      </c>
      <c r="F36" s="92">
        <v>143</v>
      </c>
      <c r="G36" s="92">
        <v>108</v>
      </c>
      <c r="H36" s="92">
        <v>50</v>
      </c>
      <c r="I36" s="92">
        <v>19</v>
      </c>
      <c r="J36" s="92">
        <v>12</v>
      </c>
      <c r="K36" s="92">
        <v>7</v>
      </c>
      <c r="L36" s="92">
        <v>5</v>
      </c>
      <c r="M36" s="92">
        <v>4</v>
      </c>
      <c r="N36" s="92">
        <v>0</v>
      </c>
      <c r="O36" s="92">
        <v>0</v>
      </c>
      <c r="P36" s="92">
        <v>0</v>
      </c>
      <c r="Q36" s="527">
        <v>0</v>
      </c>
      <c r="R36" s="527">
        <f aca="true" t="shared" si="18" ref="R36:R42">SUM(S36:T36)</f>
        <v>2217</v>
      </c>
      <c r="S36" s="92">
        <v>929</v>
      </c>
      <c r="T36" s="92">
        <v>1288</v>
      </c>
      <c r="U36" s="92">
        <v>775</v>
      </c>
      <c r="V36" s="92">
        <v>1181</v>
      </c>
      <c r="W36" s="92">
        <v>223</v>
      </c>
      <c r="X36" s="92">
        <v>295</v>
      </c>
      <c r="Y36" s="92">
        <v>274</v>
      </c>
      <c r="Z36" s="527">
        <v>287</v>
      </c>
      <c r="AA36" s="92">
        <v>275</v>
      </c>
      <c r="AB36" s="92">
        <v>287</v>
      </c>
      <c r="AC36" s="92">
        <v>576</v>
      </c>
      <c r="AD36" s="527">
        <v>0</v>
      </c>
      <c r="AE36" s="527">
        <v>0</v>
      </c>
      <c r="AF36" s="527"/>
      <c r="AG36" s="527">
        <v>0</v>
      </c>
      <c r="AH36" s="527">
        <v>0</v>
      </c>
      <c r="AI36" s="142">
        <v>282943</v>
      </c>
      <c r="AJ36" s="564">
        <v>761740</v>
      </c>
      <c r="AK36" s="529">
        <v>0</v>
      </c>
      <c r="AL36" s="529">
        <f aca="true" t="shared" si="19" ref="AL36:AL42">SUM(AM36:AO36)</f>
        <v>1427506</v>
      </c>
      <c r="AM36" s="529">
        <v>1275304</v>
      </c>
      <c r="AN36" s="529">
        <v>152161</v>
      </c>
      <c r="AO36" s="529">
        <v>41</v>
      </c>
      <c r="AP36" s="529">
        <f aca="true" t="shared" si="20" ref="AP36:AP42">SUM(AQ36:AS36)</f>
        <v>205</v>
      </c>
      <c r="AQ36" s="529">
        <v>62</v>
      </c>
      <c r="AR36" s="529">
        <v>0</v>
      </c>
      <c r="AS36" s="529">
        <v>143</v>
      </c>
      <c r="AT36" s="142">
        <f aca="true" t="shared" si="21" ref="AT36:AT42">SUM(AU36:AV36)</f>
        <v>1079</v>
      </c>
      <c r="AU36" s="529">
        <v>453</v>
      </c>
      <c r="AV36" s="529">
        <v>626</v>
      </c>
      <c r="AW36" s="529">
        <v>299</v>
      </c>
      <c r="AX36" s="529">
        <v>519</v>
      </c>
      <c r="AY36" s="529">
        <v>106484</v>
      </c>
      <c r="AZ36" s="529">
        <v>318858</v>
      </c>
      <c r="BA36" s="529">
        <v>0</v>
      </c>
      <c r="BB36" s="142">
        <f aca="true" t="shared" si="22" ref="BB36:BB42">SUM(BC36:BE36)</f>
        <v>608616</v>
      </c>
      <c r="BC36" s="529">
        <v>515561</v>
      </c>
      <c r="BD36" s="529">
        <v>93014</v>
      </c>
      <c r="BE36" s="530">
        <v>41</v>
      </c>
    </row>
    <row r="37" spans="2:57" ht="12" customHeight="1">
      <c r="B37" s="559" t="s">
        <v>1056</v>
      </c>
      <c r="C37" s="560">
        <f t="shared" si="17"/>
        <v>113</v>
      </c>
      <c r="D37" s="92">
        <v>12</v>
      </c>
      <c r="E37" s="92">
        <v>0</v>
      </c>
      <c r="F37" s="92">
        <v>101</v>
      </c>
      <c r="G37" s="92">
        <v>69</v>
      </c>
      <c r="H37" s="92">
        <v>31</v>
      </c>
      <c r="I37" s="92">
        <v>7</v>
      </c>
      <c r="J37" s="92">
        <v>4</v>
      </c>
      <c r="K37" s="92">
        <v>1</v>
      </c>
      <c r="L37" s="92">
        <v>0</v>
      </c>
      <c r="M37" s="92">
        <v>0</v>
      </c>
      <c r="N37" s="92">
        <v>0</v>
      </c>
      <c r="O37" s="92">
        <v>1</v>
      </c>
      <c r="P37" s="92">
        <v>0</v>
      </c>
      <c r="Q37" s="527">
        <v>0</v>
      </c>
      <c r="R37" s="527">
        <f t="shared" si="18"/>
        <v>845</v>
      </c>
      <c r="S37" s="92">
        <v>325</v>
      </c>
      <c r="T37" s="92">
        <v>520</v>
      </c>
      <c r="U37" s="92">
        <v>221</v>
      </c>
      <c r="V37" s="92">
        <v>452</v>
      </c>
      <c r="W37" s="92">
        <v>125</v>
      </c>
      <c r="X37" s="92">
        <v>173</v>
      </c>
      <c r="Y37" s="92">
        <v>95</v>
      </c>
      <c r="Z37" s="527">
        <v>88</v>
      </c>
      <c r="AA37" s="92">
        <v>42</v>
      </c>
      <c r="AB37" s="92">
        <v>0</v>
      </c>
      <c r="AC37" s="92">
        <v>0</v>
      </c>
      <c r="AD37" s="527">
        <v>0</v>
      </c>
      <c r="AE37" s="527">
        <v>322</v>
      </c>
      <c r="AF37" s="527"/>
      <c r="AG37" s="527">
        <v>0</v>
      </c>
      <c r="AH37" s="527">
        <v>0</v>
      </c>
      <c r="AI37" s="142">
        <v>72628</v>
      </c>
      <c r="AJ37" s="529">
        <v>365574</v>
      </c>
      <c r="AK37" s="529">
        <v>0</v>
      </c>
      <c r="AL37" s="529">
        <f t="shared" si="19"/>
        <v>508529</v>
      </c>
      <c r="AM37" s="529">
        <v>468331</v>
      </c>
      <c r="AN37" s="529">
        <v>40118</v>
      </c>
      <c r="AO37" s="529">
        <v>80</v>
      </c>
      <c r="AP37" s="529">
        <f t="shared" si="20"/>
        <v>113</v>
      </c>
      <c r="AQ37" s="529">
        <v>12</v>
      </c>
      <c r="AR37" s="529">
        <v>0</v>
      </c>
      <c r="AS37" s="529">
        <v>101</v>
      </c>
      <c r="AT37" s="142">
        <f t="shared" si="21"/>
        <v>481</v>
      </c>
      <c r="AU37" s="529">
        <v>229</v>
      </c>
      <c r="AV37" s="529">
        <v>252</v>
      </c>
      <c r="AW37" s="529">
        <v>125</v>
      </c>
      <c r="AX37" s="529">
        <v>184</v>
      </c>
      <c r="AY37" s="529">
        <v>35181</v>
      </c>
      <c r="AZ37" s="529">
        <v>87545</v>
      </c>
      <c r="BA37" s="529">
        <v>0</v>
      </c>
      <c r="BB37" s="142">
        <f t="shared" si="22"/>
        <v>188322</v>
      </c>
      <c r="BC37" s="529">
        <v>154024</v>
      </c>
      <c r="BD37" s="529">
        <v>34218</v>
      </c>
      <c r="BE37" s="530">
        <v>80</v>
      </c>
    </row>
    <row r="38" spans="2:57" ht="12" customHeight="1">
      <c r="B38" s="559" t="s">
        <v>1058</v>
      </c>
      <c r="C38" s="560">
        <f t="shared" si="17"/>
        <v>188</v>
      </c>
      <c r="D38" s="92">
        <v>55</v>
      </c>
      <c r="E38" s="92">
        <v>1</v>
      </c>
      <c r="F38" s="92">
        <v>132</v>
      </c>
      <c r="G38" s="527">
        <v>79</v>
      </c>
      <c r="H38" s="92">
        <v>53</v>
      </c>
      <c r="I38" s="92">
        <v>30</v>
      </c>
      <c r="J38" s="92">
        <v>9</v>
      </c>
      <c r="K38" s="92">
        <v>6</v>
      </c>
      <c r="L38" s="92">
        <v>8</v>
      </c>
      <c r="M38" s="92">
        <v>3</v>
      </c>
      <c r="N38" s="92">
        <v>0</v>
      </c>
      <c r="O38" s="92">
        <v>0</v>
      </c>
      <c r="P38" s="92">
        <v>0</v>
      </c>
      <c r="Q38" s="527">
        <v>0</v>
      </c>
      <c r="R38" s="527">
        <f t="shared" si="18"/>
        <v>2284</v>
      </c>
      <c r="S38" s="92">
        <v>874</v>
      </c>
      <c r="T38" s="92">
        <v>1410</v>
      </c>
      <c r="U38" s="92">
        <v>729</v>
      </c>
      <c r="V38" s="92">
        <v>1317</v>
      </c>
      <c r="W38" s="92">
        <v>159</v>
      </c>
      <c r="X38" s="92">
        <v>343</v>
      </c>
      <c r="Y38" s="92">
        <v>410</v>
      </c>
      <c r="Z38" s="527">
        <v>220</v>
      </c>
      <c r="AA38" s="92">
        <v>230</v>
      </c>
      <c r="AB38" s="92">
        <v>502</v>
      </c>
      <c r="AC38" s="92">
        <v>420</v>
      </c>
      <c r="AD38" s="527">
        <v>0</v>
      </c>
      <c r="AE38" s="527">
        <v>0</v>
      </c>
      <c r="AF38" s="527"/>
      <c r="AG38" s="527">
        <v>0</v>
      </c>
      <c r="AH38" s="527">
        <v>0</v>
      </c>
      <c r="AI38" s="142">
        <v>253711</v>
      </c>
      <c r="AJ38" s="529">
        <v>748695</v>
      </c>
      <c r="AK38" s="529">
        <v>6491</v>
      </c>
      <c r="AL38" s="529">
        <f t="shared" si="19"/>
        <v>1255943</v>
      </c>
      <c r="AM38" s="529">
        <v>1170080</v>
      </c>
      <c r="AN38" s="529">
        <v>84238</v>
      </c>
      <c r="AO38" s="529">
        <v>1625</v>
      </c>
      <c r="AP38" s="529">
        <f t="shared" si="20"/>
        <v>188</v>
      </c>
      <c r="AQ38" s="529">
        <v>55</v>
      </c>
      <c r="AR38" s="529">
        <v>1</v>
      </c>
      <c r="AS38" s="529">
        <v>132</v>
      </c>
      <c r="AT38" s="142">
        <f t="shared" si="21"/>
        <v>1132</v>
      </c>
      <c r="AU38" s="529">
        <v>442</v>
      </c>
      <c r="AV38" s="529">
        <v>690</v>
      </c>
      <c r="AW38" s="529">
        <v>297</v>
      </c>
      <c r="AX38" s="529">
        <v>597</v>
      </c>
      <c r="AY38" s="529">
        <v>92681</v>
      </c>
      <c r="AZ38" s="529">
        <v>217958</v>
      </c>
      <c r="BA38" s="529">
        <v>6491</v>
      </c>
      <c r="BB38" s="142">
        <f t="shared" si="22"/>
        <v>429085</v>
      </c>
      <c r="BC38" s="529">
        <v>367959</v>
      </c>
      <c r="BD38" s="529">
        <v>59501</v>
      </c>
      <c r="BE38" s="530">
        <v>1625</v>
      </c>
    </row>
    <row r="39" spans="2:57" ht="12" customHeight="1">
      <c r="B39" s="559" t="s">
        <v>1060</v>
      </c>
      <c r="C39" s="560">
        <f t="shared" si="17"/>
        <v>77</v>
      </c>
      <c r="D39" s="92">
        <v>28</v>
      </c>
      <c r="E39" s="92">
        <v>2</v>
      </c>
      <c r="F39" s="92">
        <v>47</v>
      </c>
      <c r="G39" s="92">
        <v>27</v>
      </c>
      <c r="H39" s="92">
        <v>30</v>
      </c>
      <c r="I39" s="92">
        <v>10</v>
      </c>
      <c r="J39" s="92">
        <v>3</v>
      </c>
      <c r="K39" s="92">
        <v>1</v>
      </c>
      <c r="L39" s="92">
        <v>5</v>
      </c>
      <c r="M39" s="92">
        <v>1</v>
      </c>
      <c r="N39" s="92">
        <v>0</v>
      </c>
      <c r="O39" s="92">
        <v>0</v>
      </c>
      <c r="P39" s="92">
        <v>0</v>
      </c>
      <c r="Q39" s="527">
        <v>0</v>
      </c>
      <c r="R39" s="527">
        <f t="shared" si="18"/>
        <v>904</v>
      </c>
      <c r="S39" s="92">
        <v>355</v>
      </c>
      <c r="T39" s="92">
        <v>549</v>
      </c>
      <c r="U39" s="92">
        <v>309</v>
      </c>
      <c r="V39" s="92">
        <v>519</v>
      </c>
      <c r="W39" s="92">
        <v>57</v>
      </c>
      <c r="X39" s="92">
        <v>198</v>
      </c>
      <c r="Y39" s="92">
        <v>130</v>
      </c>
      <c r="Z39" s="527">
        <v>65</v>
      </c>
      <c r="AA39" s="92">
        <v>39</v>
      </c>
      <c r="AB39" s="92">
        <v>304</v>
      </c>
      <c r="AC39" s="92">
        <v>111</v>
      </c>
      <c r="AD39" s="527">
        <v>0</v>
      </c>
      <c r="AE39" s="527">
        <v>0</v>
      </c>
      <c r="AF39" s="527"/>
      <c r="AG39" s="527">
        <v>0</v>
      </c>
      <c r="AH39" s="527">
        <v>0</v>
      </c>
      <c r="AI39" s="142">
        <v>101607</v>
      </c>
      <c r="AJ39" s="529">
        <v>252200</v>
      </c>
      <c r="AK39" s="529">
        <v>2367</v>
      </c>
      <c r="AL39" s="529">
        <f t="shared" si="19"/>
        <v>500817</v>
      </c>
      <c r="AM39" s="529">
        <v>416162</v>
      </c>
      <c r="AN39" s="529">
        <v>84655</v>
      </c>
      <c r="AO39" s="529">
        <v>0</v>
      </c>
      <c r="AP39" s="529">
        <f t="shared" si="20"/>
        <v>77</v>
      </c>
      <c r="AQ39" s="529">
        <v>28</v>
      </c>
      <c r="AR39" s="529">
        <v>2</v>
      </c>
      <c r="AS39" s="529">
        <v>47</v>
      </c>
      <c r="AT39" s="142">
        <f t="shared" si="21"/>
        <v>450</v>
      </c>
      <c r="AU39" s="529">
        <v>219</v>
      </c>
      <c r="AV39" s="529">
        <v>231</v>
      </c>
      <c r="AW39" s="529">
        <v>173</v>
      </c>
      <c r="AX39" s="529">
        <v>201</v>
      </c>
      <c r="AY39" s="529">
        <v>44191</v>
      </c>
      <c r="AZ39" s="529">
        <v>153777</v>
      </c>
      <c r="BA39" s="529">
        <v>2367</v>
      </c>
      <c r="BB39" s="142">
        <f t="shared" si="22"/>
        <v>281546</v>
      </c>
      <c r="BC39" s="529">
        <v>257011</v>
      </c>
      <c r="BD39" s="529">
        <v>24535</v>
      </c>
      <c r="BE39" s="530">
        <v>0</v>
      </c>
    </row>
    <row r="40" spans="2:57" ht="12" customHeight="1">
      <c r="B40" s="559" t="s">
        <v>1062</v>
      </c>
      <c r="C40" s="560">
        <f t="shared" si="17"/>
        <v>87</v>
      </c>
      <c r="D40" s="92">
        <v>21</v>
      </c>
      <c r="E40" s="92">
        <v>1</v>
      </c>
      <c r="F40" s="92">
        <v>65</v>
      </c>
      <c r="G40" s="92">
        <v>41</v>
      </c>
      <c r="H40" s="92">
        <v>29</v>
      </c>
      <c r="I40" s="92">
        <v>6</v>
      </c>
      <c r="J40" s="92">
        <v>3</v>
      </c>
      <c r="K40" s="92">
        <v>2</v>
      </c>
      <c r="L40" s="92">
        <v>2</v>
      </c>
      <c r="M40" s="92">
        <v>4</v>
      </c>
      <c r="N40" s="92">
        <v>0</v>
      </c>
      <c r="O40" s="92">
        <v>0</v>
      </c>
      <c r="P40" s="92">
        <v>0</v>
      </c>
      <c r="Q40" s="527">
        <v>0</v>
      </c>
      <c r="R40" s="527">
        <f t="shared" si="18"/>
        <v>1090</v>
      </c>
      <c r="S40" s="92">
        <v>407</v>
      </c>
      <c r="T40" s="92">
        <v>683</v>
      </c>
      <c r="U40" s="92">
        <v>346</v>
      </c>
      <c r="V40" s="92">
        <v>641</v>
      </c>
      <c r="W40" s="92">
        <v>70</v>
      </c>
      <c r="X40" s="92">
        <v>185</v>
      </c>
      <c r="Y40" s="92">
        <v>77</v>
      </c>
      <c r="Z40" s="527">
        <v>72</v>
      </c>
      <c r="AA40" s="92">
        <v>80</v>
      </c>
      <c r="AB40" s="92">
        <v>102</v>
      </c>
      <c r="AC40" s="92">
        <v>504</v>
      </c>
      <c r="AD40" s="527">
        <v>0</v>
      </c>
      <c r="AE40" s="527">
        <v>0</v>
      </c>
      <c r="AF40" s="527"/>
      <c r="AG40" s="527">
        <v>0</v>
      </c>
      <c r="AH40" s="527">
        <v>0</v>
      </c>
      <c r="AI40" s="142">
        <v>113147</v>
      </c>
      <c r="AJ40" s="529">
        <v>243478</v>
      </c>
      <c r="AK40" s="529">
        <v>82</v>
      </c>
      <c r="AL40" s="529">
        <f t="shared" si="19"/>
        <v>537739</v>
      </c>
      <c r="AM40" s="529">
        <v>452324</v>
      </c>
      <c r="AN40" s="529">
        <v>85335</v>
      </c>
      <c r="AO40" s="529">
        <v>80</v>
      </c>
      <c r="AP40" s="529">
        <f t="shared" si="20"/>
        <v>87</v>
      </c>
      <c r="AQ40" s="529">
        <v>21</v>
      </c>
      <c r="AR40" s="529">
        <v>1</v>
      </c>
      <c r="AS40" s="529">
        <v>65</v>
      </c>
      <c r="AT40" s="142">
        <f t="shared" si="21"/>
        <v>404</v>
      </c>
      <c r="AU40" s="529">
        <v>153</v>
      </c>
      <c r="AV40" s="529">
        <v>251</v>
      </c>
      <c r="AW40" s="529">
        <v>92</v>
      </c>
      <c r="AX40" s="529">
        <v>209</v>
      </c>
      <c r="AY40" s="529">
        <v>30956</v>
      </c>
      <c r="AZ40" s="529">
        <v>55062</v>
      </c>
      <c r="BA40" s="529">
        <v>82</v>
      </c>
      <c r="BB40" s="142">
        <f t="shared" si="22"/>
        <v>118785</v>
      </c>
      <c r="BC40" s="529">
        <v>91556</v>
      </c>
      <c r="BD40" s="529">
        <v>27149</v>
      </c>
      <c r="BE40" s="530">
        <v>80</v>
      </c>
    </row>
    <row r="41" spans="2:57" ht="12" customHeight="1">
      <c r="B41" s="559" t="s">
        <v>1016</v>
      </c>
      <c r="C41" s="560">
        <f t="shared" si="17"/>
        <v>92</v>
      </c>
      <c r="D41" s="92">
        <v>27</v>
      </c>
      <c r="E41" s="92">
        <v>0</v>
      </c>
      <c r="F41" s="92">
        <v>65</v>
      </c>
      <c r="G41" s="92">
        <v>38</v>
      </c>
      <c r="H41" s="92">
        <v>23</v>
      </c>
      <c r="I41" s="92">
        <v>14</v>
      </c>
      <c r="J41" s="92">
        <v>7</v>
      </c>
      <c r="K41" s="92">
        <v>3</v>
      </c>
      <c r="L41" s="92">
        <v>4</v>
      </c>
      <c r="M41" s="92">
        <v>3</v>
      </c>
      <c r="N41" s="92">
        <v>0</v>
      </c>
      <c r="O41" s="92">
        <v>0</v>
      </c>
      <c r="P41" s="92">
        <v>0</v>
      </c>
      <c r="Q41" s="527">
        <v>0</v>
      </c>
      <c r="R41" s="527">
        <f t="shared" si="18"/>
        <v>1251</v>
      </c>
      <c r="S41" s="92">
        <v>523</v>
      </c>
      <c r="T41" s="92">
        <v>728</v>
      </c>
      <c r="U41" s="92">
        <v>454</v>
      </c>
      <c r="V41" s="92">
        <v>683</v>
      </c>
      <c r="W41" s="92">
        <v>78</v>
      </c>
      <c r="X41" s="92">
        <v>152</v>
      </c>
      <c r="Y41" s="92">
        <v>183</v>
      </c>
      <c r="Z41" s="527">
        <v>165</v>
      </c>
      <c r="AA41" s="92">
        <v>113</v>
      </c>
      <c r="AB41" s="92">
        <v>250</v>
      </c>
      <c r="AC41" s="92">
        <v>310</v>
      </c>
      <c r="AD41" s="527">
        <v>0</v>
      </c>
      <c r="AE41" s="527">
        <v>0</v>
      </c>
      <c r="AF41" s="527"/>
      <c r="AG41" s="527">
        <v>0</v>
      </c>
      <c r="AH41" s="527">
        <v>0</v>
      </c>
      <c r="AI41" s="142">
        <v>162080</v>
      </c>
      <c r="AJ41" s="529">
        <v>564362</v>
      </c>
      <c r="AK41" s="529">
        <v>0</v>
      </c>
      <c r="AL41" s="529">
        <f t="shared" si="19"/>
        <v>1003775</v>
      </c>
      <c r="AM41" s="529">
        <v>985589</v>
      </c>
      <c r="AN41" s="529">
        <v>18186</v>
      </c>
      <c r="AO41" s="529">
        <v>0</v>
      </c>
      <c r="AP41" s="529">
        <f t="shared" si="20"/>
        <v>92</v>
      </c>
      <c r="AQ41" s="529">
        <v>27</v>
      </c>
      <c r="AR41" s="529">
        <v>0</v>
      </c>
      <c r="AS41" s="529">
        <v>65</v>
      </c>
      <c r="AT41" s="142">
        <f t="shared" si="21"/>
        <v>578</v>
      </c>
      <c r="AU41" s="529">
        <v>243</v>
      </c>
      <c r="AV41" s="529">
        <v>335</v>
      </c>
      <c r="AW41" s="529">
        <v>174</v>
      </c>
      <c r="AX41" s="529">
        <v>290</v>
      </c>
      <c r="AY41" s="529">
        <v>55293</v>
      </c>
      <c r="AZ41" s="529">
        <v>159723</v>
      </c>
      <c r="BA41" s="529">
        <v>0</v>
      </c>
      <c r="BB41" s="142">
        <f t="shared" si="22"/>
        <v>283817</v>
      </c>
      <c r="BC41" s="529">
        <v>265631</v>
      </c>
      <c r="BD41" s="529">
        <v>18186</v>
      </c>
      <c r="BE41" s="530">
        <v>0</v>
      </c>
    </row>
    <row r="42" spans="2:57" ht="12" customHeight="1">
      <c r="B42" s="559" t="s">
        <v>1017</v>
      </c>
      <c r="C42" s="560">
        <f t="shared" si="17"/>
        <v>47</v>
      </c>
      <c r="D42" s="92">
        <v>21</v>
      </c>
      <c r="E42" s="92">
        <v>0</v>
      </c>
      <c r="F42" s="92">
        <v>26</v>
      </c>
      <c r="G42" s="92">
        <v>15</v>
      </c>
      <c r="H42" s="92">
        <v>13</v>
      </c>
      <c r="I42" s="92">
        <v>10</v>
      </c>
      <c r="J42" s="92">
        <v>4</v>
      </c>
      <c r="K42" s="92">
        <v>2</v>
      </c>
      <c r="L42" s="92">
        <v>1</v>
      </c>
      <c r="M42" s="92">
        <v>2</v>
      </c>
      <c r="N42" s="92">
        <v>0</v>
      </c>
      <c r="O42" s="92">
        <v>0</v>
      </c>
      <c r="P42" s="92">
        <v>0</v>
      </c>
      <c r="Q42" s="527">
        <v>0</v>
      </c>
      <c r="R42" s="527">
        <f t="shared" si="18"/>
        <v>772</v>
      </c>
      <c r="S42" s="92">
        <v>291</v>
      </c>
      <c r="T42" s="92">
        <v>481</v>
      </c>
      <c r="U42" s="92">
        <v>266</v>
      </c>
      <c r="V42" s="92">
        <v>463</v>
      </c>
      <c r="W42" s="92">
        <v>32</v>
      </c>
      <c r="X42" s="92">
        <v>87</v>
      </c>
      <c r="Y42" s="92">
        <v>145</v>
      </c>
      <c r="Z42" s="527">
        <v>90</v>
      </c>
      <c r="AA42" s="92">
        <v>76</v>
      </c>
      <c r="AB42" s="92">
        <v>67</v>
      </c>
      <c r="AC42" s="92">
        <v>275</v>
      </c>
      <c r="AD42" s="527">
        <v>0</v>
      </c>
      <c r="AE42" s="527">
        <v>0</v>
      </c>
      <c r="AF42" s="527"/>
      <c r="AG42" s="527">
        <v>0</v>
      </c>
      <c r="AH42" s="527">
        <v>0</v>
      </c>
      <c r="AI42" s="142">
        <v>101498</v>
      </c>
      <c r="AJ42" s="529">
        <v>315128</v>
      </c>
      <c r="AK42" s="529">
        <v>0</v>
      </c>
      <c r="AL42" s="529">
        <f t="shared" si="19"/>
        <v>606356</v>
      </c>
      <c r="AM42" s="529">
        <v>589829</v>
      </c>
      <c r="AN42" s="529">
        <v>15332</v>
      </c>
      <c r="AO42" s="529">
        <v>1195</v>
      </c>
      <c r="AP42" s="529">
        <f t="shared" si="20"/>
        <v>47</v>
      </c>
      <c r="AQ42" s="529">
        <v>21</v>
      </c>
      <c r="AR42" s="529">
        <v>0</v>
      </c>
      <c r="AS42" s="529">
        <v>26</v>
      </c>
      <c r="AT42" s="142">
        <f t="shared" si="21"/>
        <v>354</v>
      </c>
      <c r="AU42" s="529">
        <v>151</v>
      </c>
      <c r="AV42" s="529">
        <v>203</v>
      </c>
      <c r="AW42" s="529">
        <v>126</v>
      </c>
      <c r="AX42" s="529">
        <v>185</v>
      </c>
      <c r="AY42" s="529">
        <v>35848</v>
      </c>
      <c r="AZ42" s="529">
        <v>96139</v>
      </c>
      <c r="BA42" s="529">
        <v>0</v>
      </c>
      <c r="BB42" s="142">
        <f t="shared" si="22"/>
        <v>188467</v>
      </c>
      <c r="BC42" s="529">
        <v>179437</v>
      </c>
      <c r="BD42" s="529">
        <v>7835</v>
      </c>
      <c r="BE42" s="530">
        <v>1195</v>
      </c>
    </row>
    <row r="43" spans="2:57" ht="12" customHeight="1">
      <c r="B43" s="559"/>
      <c r="C43" s="560"/>
      <c r="D43" s="92"/>
      <c r="E43" s="92"/>
      <c r="F43" s="92"/>
      <c r="G43" s="92"/>
      <c r="H43" s="92"/>
      <c r="I43" s="92"/>
      <c r="J43" s="92"/>
      <c r="K43" s="92"/>
      <c r="L43" s="92"/>
      <c r="M43" s="92"/>
      <c r="N43" s="92"/>
      <c r="O43" s="92"/>
      <c r="P43" s="92"/>
      <c r="Q43" s="527"/>
      <c r="R43" s="527"/>
      <c r="S43" s="92"/>
      <c r="T43" s="92"/>
      <c r="U43" s="92"/>
      <c r="V43" s="92"/>
      <c r="W43" s="92"/>
      <c r="X43" s="92"/>
      <c r="Y43" s="92"/>
      <c r="Z43" s="527"/>
      <c r="AA43" s="92"/>
      <c r="AB43" s="92"/>
      <c r="AC43" s="92"/>
      <c r="AD43" s="527"/>
      <c r="AE43" s="527"/>
      <c r="AF43" s="527"/>
      <c r="AG43" s="527"/>
      <c r="AH43" s="527"/>
      <c r="AI43" s="142"/>
      <c r="AJ43" s="529"/>
      <c r="AK43" s="529"/>
      <c r="AL43" s="529"/>
      <c r="AM43" s="529"/>
      <c r="AN43" s="529"/>
      <c r="AO43" s="529"/>
      <c r="AP43" s="529"/>
      <c r="AQ43" s="529"/>
      <c r="AR43" s="529"/>
      <c r="AS43" s="529"/>
      <c r="AT43" s="142"/>
      <c r="AU43" s="529"/>
      <c r="AV43" s="529"/>
      <c r="AW43" s="529"/>
      <c r="AX43" s="529"/>
      <c r="AY43" s="529"/>
      <c r="AZ43" s="529"/>
      <c r="BA43" s="529"/>
      <c r="BB43" s="142"/>
      <c r="BC43" s="529"/>
      <c r="BD43" s="529"/>
      <c r="BE43" s="530"/>
    </row>
    <row r="44" spans="2:57" ht="12" customHeight="1">
      <c r="B44" s="559" t="s">
        <v>1018</v>
      </c>
      <c r="C44" s="560">
        <f aca="true" t="shared" si="23" ref="C44:C50">SUM(D44:F44)</f>
        <v>17</v>
      </c>
      <c r="D44" s="92">
        <v>12</v>
      </c>
      <c r="E44" s="92">
        <v>2</v>
      </c>
      <c r="F44" s="92">
        <v>3</v>
      </c>
      <c r="G44" s="527">
        <v>3</v>
      </c>
      <c r="H44" s="92">
        <v>4</v>
      </c>
      <c r="I44" s="92">
        <v>4</v>
      </c>
      <c r="J44" s="92">
        <v>2</v>
      </c>
      <c r="K44" s="92">
        <v>2</v>
      </c>
      <c r="L44" s="92">
        <v>2</v>
      </c>
      <c r="M44" s="92">
        <v>0</v>
      </c>
      <c r="N44" s="92">
        <v>0</v>
      </c>
      <c r="O44" s="92">
        <v>0</v>
      </c>
      <c r="P44" s="92">
        <v>0</v>
      </c>
      <c r="Q44" s="527">
        <v>0</v>
      </c>
      <c r="R44" s="527">
        <f aca="true" t="shared" si="24" ref="R44:R50">SUM(S44:T44)</f>
        <v>398</v>
      </c>
      <c r="S44" s="92">
        <v>110</v>
      </c>
      <c r="T44" s="92">
        <v>288</v>
      </c>
      <c r="U44" s="92">
        <v>109</v>
      </c>
      <c r="V44" s="92">
        <v>287</v>
      </c>
      <c r="W44" s="92">
        <v>8</v>
      </c>
      <c r="X44" s="92">
        <v>31</v>
      </c>
      <c r="Y44" s="92">
        <v>54</v>
      </c>
      <c r="Z44" s="527">
        <v>47</v>
      </c>
      <c r="AA44" s="92">
        <v>77</v>
      </c>
      <c r="AB44" s="92">
        <v>181</v>
      </c>
      <c r="AC44" s="92">
        <v>0</v>
      </c>
      <c r="AD44" s="527">
        <v>0</v>
      </c>
      <c r="AE44" s="527">
        <v>0</v>
      </c>
      <c r="AF44" s="527"/>
      <c r="AG44" s="527">
        <v>0</v>
      </c>
      <c r="AH44" s="527">
        <v>0</v>
      </c>
      <c r="AI44" s="142">
        <v>41832</v>
      </c>
      <c r="AJ44" s="529">
        <v>77936</v>
      </c>
      <c r="AK44" s="529">
        <v>0</v>
      </c>
      <c r="AL44" s="529">
        <f aca="true" t="shared" si="25" ref="AL44:AL50">SUM(AM44:AO44)</f>
        <v>143818</v>
      </c>
      <c r="AM44" s="529">
        <v>110121</v>
      </c>
      <c r="AN44" s="529">
        <v>33697</v>
      </c>
      <c r="AO44" s="529">
        <v>0</v>
      </c>
      <c r="AP44" s="529">
        <f aca="true" t="shared" si="26" ref="AP44:AP50">SUM(AQ44:AS44)</f>
        <v>17</v>
      </c>
      <c r="AQ44" s="529">
        <v>12</v>
      </c>
      <c r="AR44" s="529">
        <v>2</v>
      </c>
      <c r="AS44" s="529">
        <v>3</v>
      </c>
      <c r="AT44" s="142">
        <f aca="true" t="shared" si="27" ref="AT44:AT50">SUM(AU44:AV44)</f>
        <v>140</v>
      </c>
      <c r="AU44" s="529">
        <v>73</v>
      </c>
      <c r="AV44" s="529">
        <v>67</v>
      </c>
      <c r="AW44" s="529">
        <v>72</v>
      </c>
      <c r="AX44" s="529">
        <v>66</v>
      </c>
      <c r="AY44" s="529">
        <v>17132</v>
      </c>
      <c r="AZ44" s="529">
        <v>57093</v>
      </c>
      <c r="BA44" s="529">
        <v>0</v>
      </c>
      <c r="BB44" s="142">
        <f>SUM(BC44:BE44)</f>
        <v>87447</v>
      </c>
      <c r="BC44" s="529">
        <v>81888</v>
      </c>
      <c r="BD44" s="529">
        <v>5559</v>
      </c>
      <c r="BE44" s="530">
        <v>0</v>
      </c>
    </row>
    <row r="45" spans="2:57" ht="12" customHeight="1">
      <c r="B45" s="559" t="s">
        <v>1019</v>
      </c>
      <c r="C45" s="560">
        <f t="shared" si="23"/>
        <v>27</v>
      </c>
      <c r="D45" s="92">
        <v>8</v>
      </c>
      <c r="E45" s="92">
        <v>0</v>
      </c>
      <c r="F45" s="92">
        <v>19</v>
      </c>
      <c r="G45" s="92">
        <v>3</v>
      </c>
      <c r="H45" s="92">
        <v>15</v>
      </c>
      <c r="I45" s="92">
        <v>4</v>
      </c>
      <c r="J45" s="92">
        <v>2</v>
      </c>
      <c r="K45" s="92">
        <v>0</v>
      </c>
      <c r="L45" s="92">
        <v>2</v>
      </c>
      <c r="M45" s="92">
        <v>1</v>
      </c>
      <c r="N45" s="92">
        <v>0</v>
      </c>
      <c r="O45" s="92">
        <v>0</v>
      </c>
      <c r="P45" s="92">
        <v>0</v>
      </c>
      <c r="Q45" s="527">
        <v>0</v>
      </c>
      <c r="R45" s="527">
        <f t="shared" si="24"/>
        <v>518</v>
      </c>
      <c r="S45" s="92">
        <v>152</v>
      </c>
      <c r="T45" s="92">
        <v>366</v>
      </c>
      <c r="U45" s="92">
        <v>129</v>
      </c>
      <c r="V45" s="92">
        <v>353</v>
      </c>
      <c r="W45" s="92">
        <v>6</v>
      </c>
      <c r="X45" s="92">
        <v>92</v>
      </c>
      <c r="Y45" s="92">
        <v>52</v>
      </c>
      <c r="Z45" s="527">
        <v>50</v>
      </c>
      <c r="AA45" s="92">
        <v>0</v>
      </c>
      <c r="AB45" s="92">
        <v>143</v>
      </c>
      <c r="AC45" s="92">
        <v>175</v>
      </c>
      <c r="AD45" s="527">
        <v>0</v>
      </c>
      <c r="AE45" s="527">
        <v>0</v>
      </c>
      <c r="AF45" s="527"/>
      <c r="AG45" s="527">
        <v>0</v>
      </c>
      <c r="AH45" s="527">
        <v>0</v>
      </c>
      <c r="AI45" s="142">
        <v>48761</v>
      </c>
      <c r="AJ45" s="529">
        <v>87195</v>
      </c>
      <c r="AK45" s="529">
        <v>1601</v>
      </c>
      <c r="AL45" s="529">
        <f t="shared" si="25"/>
        <v>248593</v>
      </c>
      <c r="AM45" s="529">
        <v>226433</v>
      </c>
      <c r="AN45" s="529">
        <v>22047</v>
      </c>
      <c r="AO45" s="529">
        <v>113</v>
      </c>
      <c r="AP45" s="529">
        <f t="shared" si="26"/>
        <v>27</v>
      </c>
      <c r="AQ45" s="529">
        <v>8</v>
      </c>
      <c r="AR45" s="529">
        <v>0</v>
      </c>
      <c r="AS45" s="529">
        <v>19</v>
      </c>
      <c r="AT45" s="142">
        <f t="shared" si="27"/>
        <v>200</v>
      </c>
      <c r="AU45" s="529">
        <v>108</v>
      </c>
      <c r="AV45" s="529">
        <v>92</v>
      </c>
      <c r="AW45" s="529">
        <v>85</v>
      </c>
      <c r="AX45" s="529">
        <v>79</v>
      </c>
      <c r="AY45" s="529">
        <v>18159</v>
      </c>
      <c r="AZ45" s="529">
        <v>42875</v>
      </c>
      <c r="BA45" s="529">
        <v>1601</v>
      </c>
      <c r="BB45" s="142">
        <v>94834</v>
      </c>
      <c r="BC45" s="529">
        <v>88457</v>
      </c>
      <c r="BD45" s="529">
        <v>6377</v>
      </c>
      <c r="BE45" s="530">
        <v>457</v>
      </c>
    </row>
    <row r="46" spans="2:57" ht="12" customHeight="1">
      <c r="B46" s="559" t="s">
        <v>1021</v>
      </c>
      <c r="C46" s="560">
        <f t="shared" si="23"/>
        <v>30</v>
      </c>
      <c r="D46" s="92">
        <v>9</v>
      </c>
      <c r="E46" s="92">
        <v>0</v>
      </c>
      <c r="F46" s="92">
        <v>21</v>
      </c>
      <c r="G46" s="92">
        <v>10</v>
      </c>
      <c r="H46" s="92">
        <v>6</v>
      </c>
      <c r="I46" s="92">
        <v>7</v>
      </c>
      <c r="J46" s="92">
        <v>3</v>
      </c>
      <c r="K46" s="92">
        <v>2</v>
      </c>
      <c r="L46" s="92">
        <v>1</v>
      </c>
      <c r="M46" s="92">
        <v>1</v>
      </c>
      <c r="N46" s="92">
        <v>0</v>
      </c>
      <c r="O46" s="92">
        <v>0</v>
      </c>
      <c r="P46" s="92">
        <v>0</v>
      </c>
      <c r="Q46" s="527">
        <v>0</v>
      </c>
      <c r="R46" s="527">
        <f t="shared" si="24"/>
        <v>500</v>
      </c>
      <c r="S46" s="92">
        <v>223</v>
      </c>
      <c r="T46" s="92">
        <v>277</v>
      </c>
      <c r="U46" s="92">
        <v>200</v>
      </c>
      <c r="V46" s="92">
        <v>264</v>
      </c>
      <c r="W46" s="92">
        <v>20</v>
      </c>
      <c r="X46" s="92">
        <v>37</v>
      </c>
      <c r="Y46" s="92">
        <v>104</v>
      </c>
      <c r="Z46" s="527">
        <v>70</v>
      </c>
      <c r="AA46" s="92">
        <v>73</v>
      </c>
      <c r="AB46" s="92">
        <v>88</v>
      </c>
      <c r="AC46" s="92">
        <v>108</v>
      </c>
      <c r="AD46" s="527">
        <v>0</v>
      </c>
      <c r="AE46" s="527">
        <v>0</v>
      </c>
      <c r="AF46" s="527"/>
      <c r="AG46" s="527">
        <v>0</v>
      </c>
      <c r="AH46" s="527">
        <v>0</v>
      </c>
      <c r="AI46" s="142">
        <v>61713</v>
      </c>
      <c r="AJ46" s="529">
        <v>151160</v>
      </c>
      <c r="AK46" s="529">
        <v>0</v>
      </c>
      <c r="AL46" s="529">
        <f t="shared" si="25"/>
        <v>286784</v>
      </c>
      <c r="AM46" s="529">
        <v>265142</v>
      </c>
      <c r="AN46" s="529">
        <v>21185</v>
      </c>
      <c r="AO46" s="529">
        <v>457</v>
      </c>
      <c r="AP46" s="529">
        <f t="shared" si="26"/>
        <v>30</v>
      </c>
      <c r="AQ46" s="529">
        <v>9</v>
      </c>
      <c r="AR46" s="529">
        <v>0</v>
      </c>
      <c r="AS46" s="529">
        <v>21</v>
      </c>
      <c r="AT46" s="142">
        <f t="shared" si="27"/>
        <v>231</v>
      </c>
      <c r="AU46" s="529">
        <v>99</v>
      </c>
      <c r="AV46" s="529">
        <v>132</v>
      </c>
      <c r="AW46" s="529">
        <v>77</v>
      </c>
      <c r="AX46" s="529">
        <v>119</v>
      </c>
      <c r="AY46" s="529">
        <v>20662</v>
      </c>
      <c r="AZ46" s="529">
        <v>46084</v>
      </c>
      <c r="BA46" s="529">
        <v>0</v>
      </c>
      <c r="BB46" s="142">
        <v>84883</v>
      </c>
      <c r="BC46" s="529">
        <v>70970</v>
      </c>
      <c r="BD46" s="529">
        <v>13456</v>
      </c>
      <c r="BE46" s="530">
        <v>0</v>
      </c>
    </row>
    <row r="47" spans="2:57" ht="12" customHeight="1">
      <c r="B47" s="559" t="s">
        <v>1023</v>
      </c>
      <c r="C47" s="560">
        <f t="shared" si="23"/>
        <v>44</v>
      </c>
      <c r="D47" s="92">
        <v>16</v>
      </c>
      <c r="E47" s="92">
        <v>1</v>
      </c>
      <c r="F47" s="92">
        <v>27</v>
      </c>
      <c r="G47" s="92">
        <v>10</v>
      </c>
      <c r="H47" s="92">
        <v>13</v>
      </c>
      <c r="I47" s="92">
        <v>11</v>
      </c>
      <c r="J47" s="92">
        <v>4</v>
      </c>
      <c r="K47" s="92">
        <v>3</v>
      </c>
      <c r="L47" s="92">
        <v>1</v>
      </c>
      <c r="M47" s="92">
        <v>2</v>
      </c>
      <c r="N47" s="92">
        <v>0</v>
      </c>
      <c r="O47" s="92">
        <v>0</v>
      </c>
      <c r="P47" s="92">
        <v>0</v>
      </c>
      <c r="Q47" s="527">
        <v>0</v>
      </c>
      <c r="R47" s="527">
        <f t="shared" si="24"/>
        <v>827</v>
      </c>
      <c r="S47" s="92">
        <v>306</v>
      </c>
      <c r="T47" s="92">
        <v>521</v>
      </c>
      <c r="U47" s="92">
        <v>279</v>
      </c>
      <c r="V47" s="92">
        <v>507</v>
      </c>
      <c r="W47" s="92">
        <v>25</v>
      </c>
      <c r="X47" s="92">
        <v>74</v>
      </c>
      <c r="Y47" s="92">
        <v>154</v>
      </c>
      <c r="Z47" s="527">
        <v>97</v>
      </c>
      <c r="AA47" s="92">
        <v>109</v>
      </c>
      <c r="AB47" s="92">
        <v>54</v>
      </c>
      <c r="AC47" s="92">
        <v>314</v>
      </c>
      <c r="AD47" s="527">
        <v>0</v>
      </c>
      <c r="AE47" s="527">
        <v>0</v>
      </c>
      <c r="AF47" s="527"/>
      <c r="AG47" s="527">
        <v>0</v>
      </c>
      <c r="AH47" s="527">
        <v>0</v>
      </c>
      <c r="AI47" s="142">
        <v>97593</v>
      </c>
      <c r="AJ47" s="529">
        <v>172969</v>
      </c>
      <c r="AK47" s="529">
        <v>0</v>
      </c>
      <c r="AL47" s="529">
        <f t="shared" si="25"/>
        <v>400410</v>
      </c>
      <c r="AM47" s="529">
        <v>333901</v>
      </c>
      <c r="AN47" s="529">
        <v>66509</v>
      </c>
      <c r="AO47" s="529">
        <v>0</v>
      </c>
      <c r="AP47" s="529">
        <f t="shared" si="26"/>
        <v>44</v>
      </c>
      <c r="AQ47" s="529">
        <v>16</v>
      </c>
      <c r="AR47" s="529">
        <v>1</v>
      </c>
      <c r="AS47" s="529">
        <v>27</v>
      </c>
      <c r="AT47" s="142">
        <f t="shared" si="27"/>
        <v>350</v>
      </c>
      <c r="AU47" s="529">
        <v>147</v>
      </c>
      <c r="AV47" s="529">
        <v>203</v>
      </c>
      <c r="AW47" s="529">
        <v>120</v>
      </c>
      <c r="AX47" s="529">
        <v>190</v>
      </c>
      <c r="AY47" s="529">
        <v>36222</v>
      </c>
      <c r="AZ47" s="529">
        <v>95412</v>
      </c>
      <c r="BA47" s="529">
        <v>0</v>
      </c>
      <c r="BB47" s="142">
        <f>SUM(BC47:BE47)</f>
        <v>181607</v>
      </c>
      <c r="BC47" s="529">
        <v>161086</v>
      </c>
      <c r="BD47" s="529">
        <v>20521</v>
      </c>
      <c r="BE47" s="530">
        <v>0</v>
      </c>
    </row>
    <row r="48" spans="2:57" ht="12" customHeight="1">
      <c r="B48" s="559" t="s">
        <v>1025</v>
      </c>
      <c r="C48" s="560">
        <f t="shared" si="23"/>
        <v>6</v>
      </c>
      <c r="D48" s="92">
        <v>3</v>
      </c>
      <c r="E48" s="92">
        <v>0</v>
      </c>
      <c r="F48" s="92">
        <v>3</v>
      </c>
      <c r="G48" s="92">
        <v>2</v>
      </c>
      <c r="H48" s="92">
        <v>1</v>
      </c>
      <c r="I48" s="92">
        <v>1</v>
      </c>
      <c r="J48" s="92">
        <v>1</v>
      </c>
      <c r="K48" s="92">
        <v>1</v>
      </c>
      <c r="L48" s="92">
        <v>0</v>
      </c>
      <c r="M48" s="92">
        <v>0</v>
      </c>
      <c r="N48" s="92">
        <v>0</v>
      </c>
      <c r="O48" s="92">
        <v>0</v>
      </c>
      <c r="P48" s="92">
        <v>0</v>
      </c>
      <c r="Q48" s="527">
        <v>0</v>
      </c>
      <c r="R48" s="527">
        <f t="shared" si="24"/>
        <v>86</v>
      </c>
      <c r="S48" s="92">
        <v>31</v>
      </c>
      <c r="T48" s="92">
        <v>55</v>
      </c>
      <c r="U48" s="92">
        <v>28</v>
      </c>
      <c r="V48" s="92">
        <v>54</v>
      </c>
      <c r="W48" s="92">
        <v>3</v>
      </c>
      <c r="X48" s="92">
        <v>6</v>
      </c>
      <c r="Y48" s="92">
        <v>16</v>
      </c>
      <c r="Z48" s="527">
        <v>20</v>
      </c>
      <c r="AA48" s="92">
        <v>41</v>
      </c>
      <c r="AB48" s="92">
        <v>0</v>
      </c>
      <c r="AC48" s="92">
        <v>0</v>
      </c>
      <c r="AD48" s="527">
        <v>0</v>
      </c>
      <c r="AE48" s="527">
        <v>0</v>
      </c>
      <c r="AF48" s="527"/>
      <c r="AG48" s="527">
        <v>0</v>
      </c>
      <c r="AH48" s="527">
        <v>0</v>
      </c>
      <c r="AI48" s="142">
        <v>7770</v>
      </c>
      <c r="AJ48" s="529">
        <v>22957</v>
      </c>
      <c r="AK48" s="529">
        <v>3437</v>
      </c>
      <c r="AL48" s="529">
        <f t="shared" si="25"/>
        <v>41132</v>
      </c>
      <c r="AM48" s="529">
        <v>40932</v>
      </c>
      <c r="AN48" s="529">
        <v>200</v>
      </c>
      <c r="AO48" s="529">
        <v>0</v>
      </c>
      <c r="AP48" s="529">
        <f t="shared" si="26"/>
        <v>6</v>
      </c>
      <c r="AQ48" s="529">
        <v>3</v>
      </c>
      <c r="AR48" s="529">
        <v>0</v>
      </c>
      <c r="AS48" s="529">
        <v>3</v>
      </c>
      <c r="AT48" s="142">
        <f t="shared" si="27"/>
        <v>45</v>
      </c>
      <c r="AU48" s="529">
        <v>27</v>
      </c>
      <c r="AV48" s="529">
        <v>18</v>
      </c>
      <c r="AW48" s="529">
        <v>24</v>
      </c>
      <c r="AX48" s="529">
        <v>17</v>
      </c>
      <c r="AY48" s="529">
        <v>5234</v>
      </c>
      <c r="AZ48" s="529">
        <v>12145</v>
      </c>
      <c r="BA48" s="529">
        <v>3437</v>
      </c>
      <c r="BB48" s="142">
        <f>SUM(BC48:BE48)</f>
        <v>27589</v>
      </c>
      <c r="BC48" s="529">
        <v>27389</v>
      </c>
      <c r="BD48" s="529">
        <v>200</v>
      </c>
      <c r="BE48" s="530">
        <v>0</v>
      </c>
    </row>
    <row r="49" spans="2:57" ht="12" customHeight="1">
      <c r="B49" s="559" t="s">
        <v>1027</v>
      </c>
      <c r="C49" s="560">
        <f t="shared" si="23"/>
        <v>18</v>
      </c>
      <c r="D49" s="92">
        <v>10</v>
      </c>
      <c r="E49" s="92">
        <v>0</v>
      </c>
      <c r="F49" s="92">
        <v>8</v>
      </c>
      <c r="G49" s="527">
        <v>2</v>
      </c>
      <c r="H49" s="92">
        <v>6</v>
      </c>
      <c r="I49" s="92">
        <v>2</v>
      </c>
      <c r="J49" s="92">
        <v>2</v>
      </c>
      <c r="K49" s="92">
        <v>5</v>
      </c>
      <c r="L49" s="92">
        <v>1</v>
      </c>
      <c r="M49" s="92">
        <v>0</v>
      </c>
      <c r="N49" s="92">
        <v>0</v>
      </c>
      <c r="O49" s="92">
        <v>0</v>
      </c>
      <c r="P49" s="92">
        <v>0</v>
      </c>
      <c r="Q49" s="527">
        <v>0</v>
      </c>
      <c r="R49" s="527">
        <f t="shared" si="24"/>
        <v>383</v>
      </c>
      <c r="S49" s="92">
        <v>119</v>
      </c>
      <c r="T49" s="92">
        <v>264</v>
      </c>
      <c r="U49" s="92">
        <v>110</v>
      </c>
      <c r="V49" s="92">
        <v>259</v>
      </c>
      <c r="W49" s="92">
        <v>4</v>
      </c>
      <c r="X49" s="92">
        <v>39</v>
      </c>
      <c r="Y49" s="92">
        <v>28</v>
      </c>
      <c r="Z49" s="527">
        <v>45</v>
      </c>
      <c r="AA49" s="92">
        <v>189</v>
      </c>
      <c r="AB49" s="92">
        <v>78</v>
      </c>
      <c r="AC49" s="92">
        <v>0</v>
      </c>
      <c r="AD49" s="527">
        <v>0</v>
      </c>
      <c r="AE49" s="527">
        <v>0</v>
      </c>
      <c r="AF49" s="527"/>
      <c r="AG49" s="527">
        <v>0</v>
      </c>
      <c r="AH49" s="527">
        <v>0</v>
      </c>
      <c r="AI49" s="142">
        <v>36418</v>
      </c>
      <c r="AJ49" s="529">
        <v>88105</v>
      </c>
      <c r="AK49" s="529">
        <v>0</v>
      </c>
      <c r="AL49" s="529">
        <f t="shared" si="25"/>
        <v>252914</v>
      </c>
      <c r="AM49" s="529">
        <v>246473</v>
      </c>
      <c r="AN49" s="529">
        <v>6390</v>
      </c>
      <c r="AO49" s="529">
        <v>51</v>
      </c>
      <c r="AP49" s="529">
        <f t="shared" si="26"/>
        <v>18</v>
      </c>
      <c r="AQ49" s="529">
        <v>10</v>
      </c>
      <c r="AR49" s="529">
        <v>0</v>
      </c>
      <c r="AS49" s="529">
        <v>8</v>
      </c>
      <c r="AT49" s="142">
        <f t="shared" si="27"/>
        <v>116</v>
      </c>
      <c r="AU49" s="529">
        <v>38</v>
      </c>
      <c r="AV49" s="529">
        <v>78</v>
      </c>
      <c r="AW49" s="529">
        <v>29</v>
      </c>
      <c r="AX49" s="529">
        <v>73</v>
      </c>
      <c r="AY49" s="529">
        <v>8048</v>
      </c>
      <c r="AZ49" s="529">
        <v>15307</v>
      </c>
      <c r="BA49" s="529">
        <v>0</v>
      </c>
      <c r="BB49" s="142">
        <f>SUM(BC49:BE49)</f>
        <v>115576</v>
      </c>
      <c r="BC49" s="529">
        <v>110800</v>
      </c>
      <c r="BD49" s="529">
        <v>4746</v>
      </c>
      <c r="BE49" s="530">
        <v>30</v>
      </c>
    </row>
    <row r="50" spans="2:57" ht="12" customHeight="1">
      <c r="B50" s="559" t="s">
        <v>1028</v>
      </c>
      <c r="C50" s="560">
        <f t="shared" si="23"/>
        <v>18</v>
      </c>
      <c r="D50" s="92">
        <v>11</v>
      </c>
      <c r="E50" s="92">
        <v>0</v>
      </c>
      <c r="F50" s="92">
        <v>7</v>
      </c>
      <c r="G50" s="92">
        <v>2</v>
      </c>
      <c r="H50" s="92">
        <v>4</v>
      </c>
      <c r="I50" s="92">
        <v>6</v>
      </c>
      <c r="J50" s="92">
        <v>1</v>
      </c>
      <c r="K50" s="92">
        <v>3</v>
      </c>
      <c r="L50" s="92">
        <v>2</v>
      </c>
      <c r="M50" s="92">
        <v>0</v>
      </c>
      <c r="N50" s="92">
        <v>0</v>
      </c>
      <c r="O50" s="92">
        <v>0</v>
      </c>
      <c r="P50" s="92">
        <v>0</v>
      </c>
      <c r="Q50" s="527">
        <v>0</v>
      </c>
      <c r="R50" s="527">
        <f t="shared" si="24"/>
        <v>403</v>
      </c>
      <c r="S50" s="92">
        <v>116</v>
      </c>
      <c r="T50" s="92">
        <v>287</v>
      </c>
      <c r="U50" s="92">
        <v>109</v>
      </c>
      <c r="V50" s="92">
        <v>284</v>
      </c>
      <c r="W50" s="92">
        <v>4</v>
      </c>
      <c r="X50" s="92">
        <v>24</v>
      </c>
      <c r="Y50" s="92">
        <v>79</v>
      </c>
      <c r="Z50" s="527">
        <v>26</v>
      </c>
      <c r="AA50" s="92">
        <v>124</v>
      </c>
      <c r="AB50" s="92">
        <v>146</v>
      </c>
      <c r="AC50" s="92">
        <v>0</v>
      </c>
      <c r="AD50" s="527">
        <v>0</v>
      </c>
      <c r="AE50" s="527">
        <v>0</v>
      </c>
      <c r="AF50" s="527"/>
      <c r="AG50" s="527">
        <v>0</v>
      </c>
      <c r="AH50" s="527">
        <v>0</v>
      </c>
      <c r="AI50" s="142">
        <v>40502</v>
      </c>
      <c r="AJ50" s="529">
        <v>119466</v>
      </c>
      <c r="AK50" s="529">
        <v>1506</v>
      </c>
      <c r="AL50" s="529">
        <f t="shared" si="25"/>
        <v>204659</v>
      </c>
      <c r="AM50" s="529">
        <v>182959</v>
      </c>
      <c r="AN50" s="529">
        <v>21700</v>
      </c>
      <c r="AO50" s="529">
        <v>0</v>
      </c>
      <c r="AP50" s="529">
        <f t="shared" si="26"/>
        <v>18</v>
      </c>
      <c r="AQ50" s="529">
        <v>11</v>
      </c>
      <c r="AR50" s="529">
        <v>0</v>
      </c>
      <c r="AS50" s="529">
        <v>7</v>
      </c>
      <c r="AT50" s="142">
        <f t="shared" si="27"/>
        <v>133</v>
      </c>
      <c r="AU50" s="529">
        <v>61</v>
      </c>
      <c r="AV50" s="529">
        <v>72</v>
      </c>
      <c r="AW50" s="529">
        <v>54</v>
      </c>
      <c r="AX50" s="529">
        <v>69</v>
      </c>
      <c r="AY50" s="529">
        <v>13186</v>
      </c>
      <c r="AZ50" s="529">
        <v>15720</v>
      </c>
      <c r="BA50" s="529">
        <v>1506</v>
      </c>
      <c r="BB50" s="142">
        <f>SUM(BC50:BE50)</f>
        <v>45784</v>
      </c>
      <c r="BC50" s="529">
        <v>35593</v>
      </c>
      <c r="BD50" s="529">
        <v>10191</v>
      </c>
      <c r="BE50" s="530">
        <v>0</v>
      </c>
    </row>
    <row r="51" spans="2:57" ht="12" customHeight="1">
      <c r="B51" s="559"/>
      <c r="C51" s="560"/>
      <c r="D51" s="92"/>
      <c r="E51" s="92"/>
      <c r="F51" s="92"/>
      <c r="G51" s="92"/>
      <c r="H51" s="92"/>
      <c r="I51" s="92"/>
      <c r="J51" s="92"/>
      <c r="K51" s="92"/>
      <c r="L51" s="92"/>
      <c r="M51" s="92"/>
      <c r="N51" s="92"/>
      <c r="O51" s="92"/>
      <c r="P51" s="92"/>
      <c r="Q51" s="527"/>
      <c r="R51" s="527"/>
      <c r="S51" s="92"/>
      <c r="T51" s="92"/>
      <c r="U51" s="92"/>
      <c r="V51" s="92"/>
      <c r="W51" s="92"/>
      <c r="X51" s="92"/>
      <c r="Y51" s="92"/>
      <c r="Z51" s="527"/>
      <c r="AA51" s="92"/>
      <c r="AB51" s="92"/>
      <c r="AC51" s="92"/>
      <c r="AD51" s="527"/>
      <c r="AE51" s="527"/>
      <c r="AF51" s="527"/>
      <c r="AG51" s="527"/>
      <c r="AH51" s="527"/>
      <c r="AI51" s="142"/>
      <c r="AJ51" s="529"/>
      <c r="AK51" s="529"/>
      <c r="AL51" s="529"/>
      <c r="AM51" s="529"/>
      <c r="AN51" s="529"/>
      <c r="AO51" s="529"/>
      <c r="AP51" s="529"/>
      <c r="AQ51" s="529"/>
      <c r="AR51" s="529"/>
      <c r="AS51" s="529"/>
      <c r="AT51" s="142"/>
      <c r="AU51" s="529"/>
      <c r="AV51" s="529"/>
      <c r="AW51" s="529"/>
      <c r="AX51" s="529"/>
      <c r="AY51" s="529"/>
      <c r="AZ51" s="529"/>
      <c r="BA51" s="529"/>
      <c r="BB51" s="142"/>
      <c r="BC51" s="529"/>
      <c r="BD51" s="529"/>
      <c r="BE51" s="530"/>
    </row>
    <row r="52" spans="2:57" ht="12" customHeight="1">
      <c r="B52" s="559" t="s">
        <v>1031</v>
      </c>
      <c r="C52" s="560">
        <f>SUM(D52:F52)</f>
        <v>149</v>
      </c>
      <c r="D52" s="92">
        <v>62</v>
      </c>
      <c r="E52" s="92">
        <v>0</v>
      </c>
      <c r="F52" s="92">
        <v>87</v>
      </c>
      <c r="G52" s="92">
        <v>49</v>
      </c>
      <c r="H52" s="92">
        <v>50</v>
      </c>
      <c r="I52" s="92">
        <v>20</v>
      </c>
      <c r="J52" s="92">
        <v>8</v>
      </c>
      <c r="K52" s="92">
        <v>6</v>
      </c>
      <c r="L52" s="92">
        <v>9</v>
      </c>
      <c r="M52" s="92">
        <v>6</v>
      </c>
      <c r="N52" s="92">
        <v>0</v>
      </c>
      <c r="O52" s="92">
        <v>0</v>
      </c>
      <c r="P52" s="92">
        <v>1</v>
      </c>
      <c r="Q52" s="527">
        <v>0</v>
      </c>
      <c r="R52" s="527">
        <f>SUM(S52:T52)</f>
        <v>3406</v>
      </c>
      <c r="S52" s="92">
        <v>1442</v>
      </c>
      <c r="T52" s="92">
        <v>1964</v>
      </c>
      <c r="U52" s="92">
        <v>1349</v>
      </c>
      <c r="V52" s="92">
        <v>1909</v>
      </c>
      <c r="W52" s="92">
        <v>101</v>
      </c>
      <c r="X52" s="92">
        <v>315</v>
      </c>
      <c r="Y52" s="92">
        <v>263</v>
      </c>
      <c r="Z52" s="527">
        <v>186</v>
      </c>
      <c r="AA52" s="92">
        <v>239</v>
      </c>
      <c r="AB52" s="92">
        <v>578</v>
      </c>
      <c r="AC52" s="92">
        <v>801</v>
      </c>
      <c r="AD52" s="527">
        <v>0</v>
      </c>
      <c r="AE52" s="527">
        <v>0</v>
      </c>
      <c r="AF52" s="527"/>
      <c r="AG52" s="527">
        <v>923</v>
      </c>
      <c r="AH52" s="527">
        <v>0</v>
      </c>
      <c r="AI52" s="142">
        <v>492712</v>
      </c>
      <c r="AJ52" s="529">
        <v>1488357</v>
      </c>
      <c r="AK52" s="529">
        <v>26707</v>
      </c>
      <c r="AL52" s="529">
        <f>SUM(AM52:AO52)</f>
        <v>2463909</v>
      </c>
      <c r="AM52" s="529">
        <v>2380911</v>
      </c>
      <c r="AN52" s="529">
        <v>81756</v>
      </c>
      <c r="AO52" s="529">
        <v>1242</v>
      </c>
      <c r="AP52" s="529">
        <f>SUM(AQ52:AS52)</f>
        <v>149</v>
      </c>
      <c r="AQ52" s="529">
        <v>62</v>
      </c>
      <c r="AR52" s="529">
        <v>0</v>
      </c>
      <c r="AS52" s="529">
        <v>87</v>
      </c>
      <c r="AT52" s="142">
        <f>SUM(AU52:AV52)</f>
        <v>865</v>
      </c>
      <c r="AU52" s="529">
        <v>482</v>
      </c>
      <c r="AV52" s="529">
        <v>383</v>
      </c>
      <c r="AW52" s="529">
        <v>389</v>
      </c>
      <c r="AX52" s="529">
        <v>328</v>
      </c>
      <c r="AY52" s="529">
        <v>83949</v>
      </c>
      <c r="AZ52" s="529">
        <v>261356</v>
      </c>
      <c r="BA52" s="529">
        <v>3200</v>
      </c>
      <c r="BB52" s="142">
        <f>SUM(BC52:BE52)</f>
        <v>482625</v>
      </c>
      <c r="BC52" s="529">
        <v>438923</v>
      </c>
      <c r="BD52" s="529">
        <v>42460</v>
      </c>
      <c r="BE52" s="530">
        <v>1242</v>
      </c>
    </row>
    <row r="53" spans="2:57" ht="12" customHeight="1">
      <c r="B53" s="559" t="s">
        <v>1033</v>
      </c>
      <c r="C53" s="560">
        <f>SUM(D53:F53)</f>
        <v>73</v>
      </c>
      <c r="D53" s="92">
        <v>32</v>
      </c>
      <c r="E53" s="92">
        <v>0</v>
      </c>
      <c r="F53" s="92">
        <v>41</v>
      </c>
      <c r="G53" s="92">
        <v>14</v>
      </c>
      <c r="H53" s="92">
        <v>20</v>
      </c>
      <c r="I53" s="92">
        <v>21</v>
      </c>
      <c r="J53" s="92">
        <v>10</v>
      </c>
      <c r="K53" s="92">
        <v>4</v>
      </c>
      <c r="L53" s="92">
        <v>1</v>
      </c>
      <c r="M53" s="92">
        <v>3</v>
      </c>
      <c r="N53" s="92">
        <v>0</v>
      </c>
      <c r="O53" s="92">
        <v>0</v>
      </c>
      <c r="P53" s="92">
        <v>0</v>
      </c>
      <c r="Q53" s="527">
        <v>0</v>
      </c>
      <c r="R53" s="527">
        <f>SUM(S53:T53)</f>
        <v>1395</v>
      </c>
      <c r="S53" s="92">
        <v>626</v>
      </c>
      <c r="T53" s="92">
        <v>769</v>
      </c>
      <c r="U53" s="92">
        <v>580</v>
      </c>
      <c r="V53" s="92">
        <v>739</v>
      </c>
      <c r="W53" s="92">
        <v>27</v>
      </c>
      <c r="X53" s="92">
        <v>126</v>
      </c>
      <c r="Y53" s="92">
        <v>302</v>
      </c>
      <c r="Z53" s="527">
        <v>238</v>
      </c>
      <c r="AA53" s="92">
        <v>164</v>
      </c>
      <c r="AB53" s="92">
        <v>72</v>
      </c>
      <c r="AC53" s="92">
        <v>466</v>
      </c>
      <c r="AD53" s="527">
        <v>0</v>
      </c>
      <c r="AE53" s="527">
        <v>0</v>
      </c>
      <c r="AF53" s="527"/>
      <c r="AG53" s="527">
        <v>0</v>
      </c>
      <c r="AH53" s="527">
        <v>0</v>
      </c>
      <c r="AI53" s="142">
        <v>162803</v>
      </c>
      <c r="AJ53" s="529">
        <v>478342</v>
      </c>
      <c r="AK53" s="529">
        <v>14371</v>
      </c>
      <c r="AL53" s="529">
        <f>SUM(AM53:AO53)</f>
        <v>826682</v>
      </c>
      <c r="AM53" s="529">
        <v>767458</v>
      </c>
      <c r="AN53" s="529">
        <v>58925</v>
      </c>
      <c r="AO53" s="529">
        <v>299</v>
      </c>
      <c r="AP53" s="529">
        <f>SUM(AQ53:AS53)</f>
        <v>73</v>
      </c>
      <c r="AQ53" s="529">
        <v>32</v>
      </c>
      <c r="AR53" s="529">
        <v>0</v>
      </c>
      <c r="AS53" s="529">
        <v>41</v>
      </c>
      <c r="AT53" s="142">
        <f>SUM(AU53:AV53)</f>
        <v>693</v>
      </c>
      <c r="AU53" s="529">
        <v>277</v>
      </c>
      <c r="AV53" s="529">
        <v>416</v>
      </c>
      <c r="AW53" s="529">
        <v>231</v>
      </c>
      <c r="AX53" s="529">
        <v>386</v>
      </c>
      <c r="AY53" s="529">
        <v>62711</v>
      </c>
      <c r="AZ53" s="529">
        <v>138230</v>
      </c>
      <c r="BA53" s="529">
        <v>14371</v>
      </c>
      <c r="BB53" s="142">
        <f>SUM(BC53:BE53)</f>
        <v>306683</v>
      </c>
      <c r="BC53" s="529">
        <v>262136</v>
      </c>
      <c r="BD53" s="529">
        <v>44248</v>
      </c>
      <c r="BE53" s="530">
        <v>299</v>
      </c>
    </row>
    <row r="54" spans="2:57" ht="12" customHeight="1">
      <c r="B54" s="559" t="s">
        <v>1035</v>
      </c>
      <c r="C54" s="560">
        <f>SUM(D54:F54)</f>
        <v>36</v>
      </c>
      <c r="D54" s="92">
        <v>27</v>
      </c>
      <c r="E54" s="92">
        <v>0</v>
      </c>
      <c r="F54" s="92">
        <v>9</v>
      </c>
      <c r="G54" s="92">
        <v>2</v>
      </c>
      <c r="H54" s="92">
        <v>10</v>
      </c>
      <c r="I54" s="92">
        <v>6</v>
      </c>
      <c r="J54" s="92">
        <v>5</v>
      </c>
      <c r="K54" s="92">
        <v>6</v>
      </c>
      <c r="L54" s="92">
        <v>4</v>
      </c>
      <c r="M54" s="92">
        <v>1</v>
      </c>
      <c r="N54" s="92">
        <v>0</v>
      </c>
      <c r="O54" s="92">
        <v>1</v>
      </c>
      <c r="P54" s="92">
        <v>1</v>
      </c>
      <c r="Q54" s="527">
        <v>0</v>
      </c>
      <c r="R54" s="527">
        <f>SUM(S54:T54)</f>
        <v>2165</v>
      </c>
      <c r="S54" s="92">
        <v>1456</v>
      </c>
      <c r="T54" s="92">
        <v>709</v>
      </c>
      <c r="U54" s="92">
        <v>1448</v>
      </c>
      <c r="V54" s="92">
        <v>699</v>
      </c>
      <c r="W54" s="92">
        <v>5</v>
      </c>
      <c r="X54" s="92">
        <v>61</v>
      </c>
      <c r="Y54" s="92">
        <v>78</v>
      </c>
      <c r="Z54" s="527">
        <v>119</v>
      </c>
      <c r="AA54" s="92">
        <v>230</v>
      </c>
      <c r="AB54" s="92">
        <v>267</v>
      </c>
      <c r="AC54" s="92">
        <v>113</v>
      </c>
      <c r="AD54" s="527">
        <v>0</v>
      </c>
      <c r="AE54" s="527">
        <v>306</v>
      </c>
      <c r="AF54" s="527"/>
      <c r="AG54" s="527">
        <v>986</v>
      </c>
      <c r="AH54" s="527">
        <v>0</v>
      </c>
      <c r="AI54" s="142">
        <v>484304</v>
      </c>
      <c r="AJ54" s="529">
        <v>1396708</v>
      </c>
      <c r="AK54" s="529">
        <v>4993</v>
      </c>
      <c r="AL54" s="529">
        <f>SUM(AM54:AO54)</f>
        <v>2079384</v>
      </c>
      <c r="AM54" s="529">
        <v>1969879</v>
      </c>
      <c r="AN54" s="529">
        <v>108743</v>
      </c>
      <c r="AO54" s="529">
        <v>762</v>
      </c>
      <c r="AP54" s="529">
        <f>SUM(AQ54:AS54)</f>
        <v>36</v>
      </c>
      <c r="AQ54" s="529">
        <v>27</v>
      </c>
      <c r="AR54" s="529">
        <v>0</v>
      </c>
      <c r="AS54" s="529">
        <v>9</v>
      </c>
      <c r="AT54" s="142">
        <f>SUM(AU54:AV54)</f>
        <v>263</v>
      </c>
      <c r="AU54" s="529">
        <v>116</v>
      </c>
      <c r="AV54" s="529">
        <v>147</v>
      </c>
      <c r="AW54" s="529">
        <v>108</v>
      </c>
      <c r="AX54" s="529">
        <v>137</v>
      </c>
      <c r="AY54" s="529">
        <v>26491</v>
      </c>
      <c r="AZ54" s="529">
        <v>89262</v>
      </c>
      <c r="BA54" s="529">
        <v>4993</v>
      </c>
      <c r="BB54" s="142">
        <f>SUM(BC54:BE54)</f>
        <v>160649</v>
      </c>
      <c r="BC54" s="529">
        <v>139214</v>
      </c>
      <c r="BD54" s="529">
        <v>20673</v>
      </c>
      <c r="BE54" s="530">
        <v>762</v>
      </c>
    </row>
    <row r="55" spans="2:57" ht="12" customHeight="1">
      <c r="B55" s="559" t="s">
        <v>1037</v>
      </c>
      <c r="C55" s="560">
        <f>SUM(D55:F55)</f>
        <v>125</v>
      </c>
      <c r="D55" s="92">
        <v>47</v>
      </c>
      <c r="E55" s="92">
        <v>1</v>
      </c>
      <c r="F55" s="92">
        <v>77</v>
      </c>
      <c r="G55" s="527">
        <v>35</v>
      </c>
      <c r="H55" s="92">
        <v>36</v>
      </c>
      <c r="I55" s="92">
        <v>26</v>
      </c>
      <c r="J55" s="92">
        <v>11</v>
      </c>
      <c r="K55" s="92">
        <v>9</v>
      </c>
      <c r="L55" s="92">
        <v>6</v>
      </c>
      <c r="M55" s="92">
        <v>1</v>
      </c>
      <c r="N55" s="92">
        <v>1</v>
      </c>
      <c r="O55" s="92">
        <v>0</v>
      </c>
      <c r="P55" s="92">
        <v>0</v>
      </c>
      <c r="Q55" s="527">
        <v>0</v>
      </c>
      <c r="R55" s="527">
        <f>SUM(S55:T55)</f>
        <v>2023</v>
      </c>
      <c r="S55" s="92">
        <v>887</v>
      </c>
      <c r="T55" s="92">
        <v>1136</v>
      </c>
      <c r="U55" s="92">
        <v>802</v>
      </c>
      <c r="V55" s="92">
        <v>1090</v>
      </c>
      <c r="W55" s="92">
        <v>71</v>
      </c>
      <c r="X55" s="92">
        <v>217</v>
      </c>
      <c r="Y55" s="92">
        <v>368</v>
      </c>
      <c r="Z55" s="527">
        <v>273</v>
      </c>
      <c r="AA55" s="92">
        <v>352</v>
      </c>
      <c r="AB55" s="92">
        <v>418</v>
      </c>
      <c r="AC55" s="92">
        <v>109</v>
      </c>
      <c r="AD55" s="527">
        <v>215</v>
      </c>
      <c r="AE55" s="527">
        <v>0</v>
      </c>
      <c r="AF55" s="527"/>
      <c r="AG55" s="527">
        <v>0</v>
      </c>
      <c r="AH55" s="527">
        <v>0</v>
      </c>
      <c r="AI55" s="142">
        <v>248513</v>
      </c>
      <c r="AJ55" s="529">
        <v>688486</v>
      </c>
      <c r="AK55" s="529">
        <v>10577</v>
      </c>
      <c r="AL55" s="529">
        <f>SUM(AM55:AO55)</f>
        <v>1179222</v>
      </c>
      <c r="AM55" s="529">
        <v>997040</v>
      </c>
      <c r="AN55" s="529">
        <v>182182</v>
      </c>
      <c r="AO55" s="529">
        <v>0</v>
      </c>
      <c r="AP55" s="529">
        <f>SUM(AQ55:AS55)</f>
        <v>125</v>
      </c>
      <c r="AQ55" s="529">
        <v>47</v>
      </c>
      <c r="AR55" s="529">
        <v>1</v>
      </c>
      <c r="AS55" s="529">
        <v>77</v>
      </c>
      <c r="AT55" s="142">
        <f>SUM(AU55:AV55)</f>
        <v>929</v>
      </c>
      <c r="AU55" s="529">
        <v>428</v>
      </c>
      <c r="AV55" s="529">
        <v>501</v>
      </c>
      <c r="AW55" s="529">
        <v>346</v>
      </c>
      <c r="AX55" s="529">
        <v>457</v>
      </c>
      <c r="AY55" s="529">
        <v>86447</v>
      </c>
      <c r="AZ55" s="529">
        <v>247111</v>
      </c>
      <c r="BA55" s="529">
        <v>10577</v>
      </c>
      <c r="BB55" s="142">
        <f>SUM(BC55:BE55)</f>
        <v>449794</v>
      </c>
      <c r="BC55" s="529">
        <v>380462</v>
      </c>
      <c r="BD55" s="529">
        <v>69332</v>
      </c>
      <c r="BE55" s="530">
        <v>0</v>
      </c>
    </row>
    <row r="56" spans="2:57" ht="12" customHeight="1">
      <c r="B56" s="559" t="s">
        <v>1039</v>
      </c>
      <c r="C56" s="560">
        <f>SUM(D56:F56)</f>
        <v>33</v>
      </c>
      <c r="D56" s="92">
        <v>10</v>
      </c>
      <c r="E56" s="92">
        <v>2</v>
      </c>
      <c r="F56" s="92">
        <v>21</v>
      </c>
      <c r="G56" s="92">
        <v>12</v>
      </c>
      <c r="H56" s="92">
        <v>6</v>
      </c>
      <c r="I56" s="92">
        <v>6</v>
      </c>
      <c r="J56" s="92">
        <v>3</v>
      </c>
      <c r="K56" s="92">
        <v>0</v>
      </c>
      <c r="L56" s="92">
        <v>3</v>
      </c>
      <c r="M56" s="92">
        <v>3</v>
      </c>
      <c r="N56" s="92">
        <v>0</v>
      </c>
      <c r="O56" s="92">
        <v>0</v>
      </c>
      <c r="P56" s="92">
        <v>0</v>
      </c>
      <c r="Q56" s="527">
        <v>0</v>
      </c>
      <c r="R56" s="527">
        <f>SUM(S56:T56)</f>
        <v>773</v>
      </c>
      <c r="S56" s="92">
        <v>272</v>
      </c>
      <c r="T56" s="92">
        <v>501</v>
      </c>
      <c r="U56" s="92">
        <v>249</v>
      </c>
      <c r="V56" s="92">
        <v>489</v>
      </c>
      <c r="W56" s="92">
        <v>29</v>
      </c>
      <c r="X56" s="92">
        <v>39</v>
      </c>
      <c r="Y56" s="92">
        <v>82</v>
      </c>
      <c r="Z56" s="527">
        <v>71</v>
      </c>
      <c r="AA56" s="92">
        <v>0</v>
      </c>
      <c r="AB56" s="92">
        <v>197</v>
      </c>
      <c r="AC56" s="92">
        <v>353</v>
      </c>
      <c r="AD56" s="527">
        <v>0</v>
      </c>
      <c r="AE56" s="527">
        <v>0</v>
      </c>
      <c r="AF56" s="527"/>
      <c r="AG56" s="527">
        <v>0</v>
      </c>
      <c r="AH56" s="527">
        <v>0</v>
      </c>
      <c r="AI56" s="142">
        <v>82888</v>
      </c>
      <c r="AJ56" s="529">
        <v>234872</v>
      </c>
      <c r="AK56" s="529">
        <v>1318</v>
      </c>
      <c r="AL56" s="529">
        <f>SUM(AM56:AO56)</f>
        <v>487110</v>
      </c>
      <c r="AM56" s="529">
        <v>442093</v>
      </c>
      <c r="AN56" s="529">
        <v>44346</v>
      </c>
      <c r="AO56" s="529">
        <v>671</v>
      </c>
      <c r="AP56" s="529">
        <f>SUM(AQ56:AS56)</f>
        <v>33</v>
      </c>
      <c r="AQ56" s="529">
        <v>10</v>
      </c>
      <c r="AR56" s="529">
        <v>2</v>
      </c>
      <c r="AS56" s="529">
        <v>21</v>
      </c>
      <c r="AT56" s="142">
        <f>SUM(AU56:AV56)</f>
        <v>221</v>
      </c>
      <c r="AU56" s="529">
        <v>86</v>
      </c>
      <c r="AV56" s="529">
        <v>135</v>
      </c>
      <c r="AW56" s="529">
        <v>63</v>
      </c>
      <c r="AX56" s="529">
        <v>123</v>
      </c>
      <c r="AY56" s="529">
        <v>13852</v>
      </c>
      <c r="AZ56" s="529">
        <v>22277</v>
      </c>
      <c r="BA56" s="529">
        <v>1318</v>
      </c>
      <c r="BB56" s="142">
        <f>SUM(BC56:BE56)</f>
        <v>52282</v>
      </c>
      <c r="BC56" s="529">
        <v>37948</v>
      </c>
      <c r="BD56" s="529">
        <v>13663</v>
      </c>
      <c r="BE56" s="530">
        <v>671</v>
      </c>
    </row>
    <row r="57" spans="2:57" ht="12" customHeight="1">
      <c r="B57" s="559"/>
      <c r="C57" s="560"/>
      <c r="D57" s="92"/>
      <c r="E57" s="92"/>
      <c r="F57" s="92"/>
      <c r="G57" s="92"/>
      <c r="H57" s="92"/>
      <c r="I57" s="92"/>
      <c r="J57" s="92"/>
      <c r="K57" s="92"/>
      <c r="L57" s="92"/>
      <c r="M57" s="92"/>
      <c r="N57" s="92"/>
      <c r="O57" s="92"/>
      <c r="P57" s="92"/>
      <c r="Q57" s="527"/>
      <c r="R57" s="527"/>
      <c r="S57" s="92"/>
      <c r="T57" s="92"/>
      <c r="U57" s="92"/>
      <c r="V57" s="92"/>
      <c r="W57" s="92"/>
      <c r="X57" s="92"/>
      <c r="Y57" s="92"/>
      <c r="Z57" s="527"/>
      <c r="AA57" s="92"/>
      <c r="AB57" s="92"/>
      <c r="AC57" s="92"/>
      <c r="AD57" s="527"/>
      <c r="AE57" s="527"/>
      <c r="AF57" s="527"/>
      <c r="AG57" s="527"/>
      <c r="AH57" s="527"/>
      <c r="AI57" s="142"/>
      <c r="AJ57" s="529"/>
      <c r="AK57" s="529"/>
      <c r="AL57" s="529"/>
      <c r="AM57" s="529"/>
      <c r="AN57" s="529"/>
      <c r="AO57" s="529"/>
      <c r="AP57" s="529"/>
      <c r="AQ57" s="529"/>
      <c r="AR57" s="529"/>
      <c r="AS57" s="529"/>
      <c r="AT57" s="142"/>
      <c r="AU57" s="529"/>
      <c r="AV57" s="529"/>
      <c r="AW57" s="529"/>
      <c r="AX57" s="529"/>
      <c r="AY57" s="529"/>
      <c r="AZ57" s="529"/>
      <c r="BA57" s="529"/>
      <c r="BB57" s="142"/>
      <c r="BC57" s="529"/>
      <c r="BD57" s="529"/>
      <c r="BE57" s="530"/>
    </row>
    <row r="58" spans="2:57" ht="12" customHeight="1">
      <c r="B58" s="559" t="s">
        <v>1042</v>
      </c>
      <c r="C58" s="560">
        <f aca="true" t="shared" si="28" ref="C58:C69">SUM(D58:F58)</f>
        <v>60</v>
      </c>
      <c r="D58" s="92">
        <v>20</v>
      </c>
      <c r="E58" s="92">
        <v>0</v>
      </c>
      <c r="F58" s="92">
        <v>40</v>
      </c>
      <c r="G58" s="92">
        <v>23</v>
      </c>
      <c r="H58" s="92">
        <v>13</v>
      </c>
      <c r="I58" s="92">
        <v>14</v>
      </c>
      <c r="J58" s="92">
        <v>4</v>
      </c>
      <c r="K58" s="92">
        <v>4</v>
      </c>
      <c r="L58" s="92">
        <v>2</v>
      </c>
      <c r="M58" s="92">
        <v>0</v>
      </c>
      <c r="N58" s="92">
        <v>0</v>
      </c>
      <c r="O58" s="92">
        <v>0</v>
      </c>
      <c r="P58" s="92">
        <v>0</v>
      </c>
      <c r="Q58" s="527">
        <v>0</v>
      </c>
      <c r="R58" s="527">
        <f aca="true" t="shared" si="29" ref="R58:R69">SUM(S58:T58)</f>
        <v>718</v>
      </c>
      <c r="S58" s="92">
        <v>251</v>
      </c>
      <c r="T58" s="92">
        <v>467</v>
      </c>
      <c r="U58" s="92">
        <v>212</v>
      </c>
      <c r="V58" s="92">
        <v>445</v>
      </c>
      <c r="W58" s="92">
        <v>37</v>
      </c>
      <c r="X58" s="92">
        <v>88</v>
      </c>
      <c r="Y58" s="92">
        <v>196</v>
      </c>
      <c r="Z58" s="527">
        <v>90</v>
      </c>
      <c r="AA58" s="92">
        <v>162</v>
      </c>
      <c r="AB58" s="92">
        <v>145</v>
      </c>
      <c r="AC58" s="92">
        <v>0</v>
      </c>
      <c r="AD58" s="527">
        <v>0</v>
      </c>
      <c r="AE58" s="527">
        <v>0</v>
      </c>
      <c r="AF58" s="527"/>
      <c r="AG58" s="527">
        <v>0</v>
      </c>
      <c r="AH58" s="527">
        <v>0</v>
      </c>
      <c r="AI58" s="142">
        <v>70994</v>
      </c>
      <c r="AJ58" s="529">
        <v>219390</v>
      </c>
      <c r="AK58" s="529">
        <v>189</v>
      </c>
      <c r="AL58" s="529">
        <f aca="true" t="shared" si="30" ref="AL58:AL69">SUM(AM58:AO58)</f>
        <v>379018</v>
      </c>
      <c r="AM58" s="529">
        <v>339913</v>
      </c>
      <c r="AN58" s="529">
        <v>39078</v>
      </c>
      <c r="AO58" s="529">
        <v>27</v>
      </c>
      <c r="AP58" s="529">
        <f aca="true" t="shared" si="31" ref="AP58:AP69">SUM(AQ58:AS58)</f>
        <v>60</v>
      </c>
      <c r="AQ58" s="529">
        <v>20</v>
      </c>
      <c r="AR58" s="529">
        <v>0</v>
      </c>
      <c r="AS58" s="529">
        <v>40</v>
      </c>
      <c r="AT58" s="142">
        <f aca="true" t="shared" si="32" ref="AT58:AT69">SUM(AU58:AV58)</f>
        <v>411</v>
      </c>
      <c r="AU58" s="529">
        <v>135</v>
      </c>
      <c r="AV58" s="529">
        <v>276</v>
      </c>
      <c r="AW58" s="529">
        <v>96</v>
      </c>
      <c r="AX58" s="529">
        <v>254</v>
      </c>
      <c r="AY58" s="529">
        <v>32213</v>
      </c>
      <c r="AZ58" s="529">
        <v>59932</v>
      </c>
      <c r="BA58" s="529">
        <v>189</v>
      </c>
      <c r="BB58" s="142">
        <f aca="true" t="shared" si="33" ref="BB58:BB69">SUM(BC58:BE58)</f>
        <v>140440</v>
      </c>
      <c r="BC58" s="529">
        <v>118588</v>
      </c>
      <c r="BD58" s="529">
        <v>21825</v>
      </c>
      <c r="BE58" s="530">
        <v>27</v>
      </c>
    </row>
    <row r="59" spans="2:57" ht="12" customHeight="1">
      <c r="B59" s="559" t="s">
        <v>1043</v>
      </c>
      <c r="C59" s="560">
        <f t="shared" si="28"/>
        <v>86</v>
      </c>
      <c r="D59" s="92">
        <v>40</v>
      </c>
      <c r="E59" s="92">
        <v>0</v>
      </c>
      <c r="F59" s="92">
        <v>46</v>
      </c>
      <c r="G59" s="92">
        <v>30</v>
      </c>
      <c r="H59" s="92">
        <v>23</v>
      </c>
      <c r="I59" s="92">
        <v>11</v>
      </c>
      <c r="J59" s="92">
        <v>9</v>
      </c>
      <c r="K59" s="92">
        <v>7</v>
      </c>
      <c r="L59" s="92">
        <v>4</v>
      </c>
      <c r="M59" s="92">
        <v>0</v>
      </c>
      <c r="N59" s="92">
        <v>2</v>
      </c>
      <c r="O59" s="92">
        <v>0</v>
      </c>
      <c r="P59" s="92">
        <v>0</v>
      </c>
      <c r="Q59" s="527">
        <v>0</v>
      </c>
      <c r="R59" s="527">
        <f t="shared" si="29"/>
        <v>1615</v>
      </c>
      <c r="S59" s="92">
        <v>668</v>
      </c>
      <c r="T59" s="92">
        <v>947</v>
      </c>
      <c r="U59" s="92">
        <v>623</v>
      </c>
      <c r="V59" s="92">
        <v>913</v>
      </c>
      <c r="W59" s="92">
        <v>64</v>
      </c>
      <c r="X59" s="92">
        <v>157</v>
      </c>
      <c r="Y59" s="92">
        <v>160</v>
      </c>
      <c r="Z59" s="527">
        <v>229</v>
      </c>
      <c r="AA59" s="92">
        <v>285</v>
      </c>
      <c r="AB59" s="92">
        <v>235</v>
      </c>
      <c r="AC59" s="92">
        <v>0</v>
      </c>
      <c r="AD59" s="527">
        <v>485</v>
      </c>
      <c r="AE59" s="527">
        <v>0</v>
      </c>
      <c r="AF59" s="527"/>
      <c r="AG59" s="527">
        <v>0</v>
      </c>
      <c r="AH59" s="527">
        <v>0</v>
      </c>
      <c r="AI59" s="142">
        <v>217822</v>
      </c>
      <c r="AJ59" s="529">
        <v>588241</v>
      </c>
      <c r="AK59" s="529">
        <v>7891</v>
      </c>
      <c r="AL59" s="529">
        <f t="shared" si="30"/>
        <v>1097532</v>
      </c>
      <c r="AM59" s="529">
        <v>1056466</v>
      </c>
      <c r="AN59" s="529">
        <v>38029</v>
      </c>
      <c r="AO59" s="529">
        <v>3037</v>
      </c>
      <c r="AP59" s="529">
        <f t="shared" si="31"/>
        <v>86</v>
      </c>
      <c r="AQ59" s="529">
        <v>40</v>
      </c>
      <c r="AR59" s="529">
        <v>0</v>
      </c>
      <c r="AS59" s="529">
        <v>46</v>
      </c>
      <c r="AT59" s="142">
        <f t="shared" si="32"/>
        <v>610</v>
      </c>
      <c r="AU59" s="529">
        <v>258</v>
      </c>
      <c r="AV59" s="529">
        <v>352</v>
      </c>
      <c r="AW59" s="529">
        <v>213</v>
      </c>
      <c r="AX59" s="529">
        <v>318</v>
      </c>
      <c r="AY59" s="529">
        <v>73841</v>
      </c>
      <c r="AZ59" s="529">
        <v>202917</v>
      </c>
      <c r="BA59" s="529">
        <v>7891</v>
      </c>
      <c r="BB59" s="142">
        <f t="shared" si="33"/>
        <v>362982</v>
      </c>
      <c r="BC59" s="529">
        <v>341974</v>
      </c>
      <c r="BD59" s="529">
        <v>18264</v>
      </c>
      <c r="BE59" s="530">
        <v>2744</v>
      </c>
    </row>
    <row r="60" spans="2:57" ht="12" customHeight="1">
      <c r="B60" s="559" t="s">
        <v>1045</v>
      </c>
      <c r="C60" s="560">
        <f t="shared" si="28"/>
        <v>36</v>
      </c>
      <c r="D60" s="92">
        <v>20</v>
      </c>
      <c r="E60" s="92">
        <v>2</v>
      </c>
      <c r="F60" s="92">
        <v>14</v>
      </c>
      <c r="G60" s="92">
        <v>4</v>
      </c>
      <c r="H60" s="92">
        <v>13</v>
      </c>
      <c r="I60" s="92">
        <v>7</v>
      </c>
      <c r="J60" s="92">
        <v>6</v>
      </c>
      <c r="K60" s="92">
        <v>3</v>
      </c>
      <c r="L60" s="92">
        <v>2</v>
      </c>
      <c r="M60" s="92">
        <v>1</v>
      </c>
      <c r="N60" s="92">
        <v>0</v>
      </c>
      <c r="O60" s="92">
        <v>0</v>
      </c>
      <c r="P60" s="92">
        <v>0</v>
      </c>
      <c r="Q60" s="527">
        <v>0</v>
      </c>
      <c r="R60" s="527">
        <f t="shared" si="29"/>
        <v>789</v>
      </c>
      <c r="S60" s="92">
        <v>221</v>
      </c>
      <c r="T60" s="92">
        <v>568</v>
      </c>
      <c r="U60" s="92">
        <v>206</v>
      </c>
      <c r="V60" s="92">
        <v>556</v>
      </c>
      <c r="W60" s="92">
        <v>9</v>
      </c>
      <c r="X60" s="92">
        <v>88</v>
      </c>
      <c r="Y60" s="92">
        <v>99</v>
      </c>
      <c r="Z60" s="527">
        <v>133</v>
      </c>
      <c r="AA60" s="92">
        <v>131</v>
      </c>
      <c r="AB60" s="92">
        <v>148</v>
      </c>
      <c r="AC60" s="92">
        <v>181</v>
      </c>
      <c r="AD60" s="527">
        <v>0</v>
      </c>
      <c r="AE60" s="527">
        <v>0</v>
      </c>
      <c r="AF60" s="527"/>
      <c r="AG60" s="527">
        <v>0</v>
      </c>
      <c r="AH60" s="527">
        <v>0</v>
      </c>
      <c r="AI60" s="142">
        <v>91364</v>
      </c>
      <c r="AJ60" s="529">
        <v>234499</v>
      </c>
      <c r="AK60" s="529">
        <v>412</v>
      </c>
      <c r="AL60" s="529">
        <f t="shared" si="30"/>
        <v>404756</v>
      </c>
      <c r="AM60" s="529">
        <v>320797</v>
      </c>
      <c r="AN60" s="529">
        <v>83949</v>
      </c>
      <c r="AO60" s="529">
        <v>10</v>
      </c>
      <c r="AP60" s="529">
        <f t="shared" si="31"/>
        <v>36</v>
      </c>
      <c r="AQ60" s="529">
        <v>20</v>
      </c>
      <c r="AR60" s="529">
        <v>2</v>
      </c>
      <c r="AS60" s="529">
        <v>14</v>
      </c>
      <c r="AT60" s="142">
        <f t="shared" si="32"/>
        <v>329</v>
      </c>
      <c r="AU60" s="529">
        <v>82</v>
      </c>
      <c r="AV60" s="529">
        <v>247</v>
      </c>
      <c r="AW60" s="529">
        <v>67</v>
      </c>
      <c r="AX60" s="529">
        <v>235</v>
      </c>
      <c r="AY60" s="529">
        <v>31333</v>
      </c>
      <c r="AZ60" s="529">
        <v>58902</v>
      </c>
      <c r="BA60" s="529">
        <v>412</v>
      </c>
      <c r="BB60" s="142">
        <f t="shared" si="33"/>
        <v>121685</v>
      </c>
      <c r="BC60" s="529">
        <v>83217</v>
      </c>
      <c r="BD60" s="529">
        <v>38458</v>
      </c>
      <c r="BE60" s="530">
        <v>10</v>
      </c>
    </row>
    <row r="61" spans="2:57" ht="12" customHeight="1">
      <c r="B61" s="559" t="s">
        <v>1047</v>
      </c>
      <c r="C61" s="560">
        <f t="shared" si="28"/>
        <v>18</v>
      </c>
      <c r="D61" s="92">
        <v>8</v>
      </c>
      <c r="E61" s="92">
        <v>2</v>
      </c>
      <c r="F61" s="92">
        <v>8</v>
      </c>
      <c r="G61" s="527">
        <v>0</v>
      </c>
      <c r="H61" s="92">
        <v>10</v>
      </c>
      <c r="I61" s="92">
        <v>3</v>
      </c>
      <c r="J61" s="92">
        <v>3</v>
      </c>
      <c r="K61" s="92">
        <v>0</v>
      </c>
      <c r="L61" s="92">
        <v>0</v>
      </c>
      <c r="M61" s="92">
        <v>2</v>
      </c>
      <c r="N61" s="92">
        <v>0</v>
      </c>
      <c r="O61" s="92">
        <v>0</v>
      </c>
      <c r="P61" s="92">
        <v>0</v>
      </c>
      <c r="Q61" s="527">
        <v>0</v>
      </c>
      <c r="R61" s="527">
        <f t="shared" si="29"/>
        <v>439</v>
      </c>
      <c r="S61" s="92">
        <v>114</v>
      </c>
      <c r="T61" s="92">
        <v>325</v>
      </c>
      <c r="U61" s="92">
        <v>106</v>
      </c>
      <c r="V61" s="92">
        <v>323</v>
      </c>
      <c r="W61" s="92">
        <v>0</v>
      </c>
      <c r="X61" s="92">
        <v>61</v>
      </c>
      <c r="Y61" s="92">
        <v>40</v>
      </c>
      <c r="Z61" s="527">
        <v>80</v>
      </c>
      <c r="AA61" s="92">
        <v>0</v>
      </c>
      <c r="AB61" s="92">
        <v>0</v>
      </c>
      <c r="AC61" s="92">
        <v>258</v>
      </c>
      <c r="AD61" s="527">
        <v>0</v>
      </c>
      <c r="AE61" s="527">
        <v>0</v>
      </c>
      <c r="AF61" s="527"/>
      <c r="AG61" s="527">
        <v>0</v>
      </c>
      <c r="AH61" s="527">
        <v>0</v>
      </c>
      <c r="AI61" s="142">
        <v>40787</v>
      </c>
      <c r="AJ61" s="529">
        <v>151876</v>
      </c>
      <c r="AK61" s="142">
        <v>10218</v>
      </c>
      <c r="AL61" s="529">
        <f t="shared" si="30"/>
        <v>247728</v>
      </c>
      <c r="AM61" s="142">
        <v>233287</v>
      </c>
      <c r="AN61" s="142">
        <v>14441</v>
      </c>
      <c r="AO61" s="142">
        <v>0</v>
      </c>
      <c r="AP61" s="529">
        <f t="shared" si="31"/>
        <v>18</v>
      </c>
      <c r="AQ61" s="142">
        <v>8</v>
      </c>
      <c r="AR61" s="142">
        <v>2</v>
      </c>
      <c r="AS61" s="142">
        <v>8</v>
      </c>
      <c r="AT61" s="142">
        <f t="shared" si="32"/>
        <v>181</v>
      </c>
      <c r="AU61" s="142">
        <v>65</v>
      </c>
      <c r="AV61" s="142">
        <v>116</v>
      </c>
      <c r="AW61" s="142">
        <v>57</v>
      </c>
      <c r="AX61" s="142">
        <v>114</v>
      </c>
      <c r="AY61" s="142">
        <v>14943</v>
      </c>
      <c r="AZ61" s="142">
        <v>27528</v>
      </c>
      <c r="BA61" s="142">
        <v>10218</v>
      </c>
      <c r="BB61" s="142">
        <f t="shared" si="33"/>
        <v>83868</v>
      </c>
      <c r="BC61" s="142">
        <v>69427</v>
      </c>
      <c r="BD61" s="142">
        <v>14441</v>
      </c>
      <c r="BE61" s="530">
        <v>0</v>
      </c>
    </row>
    <row r="62" spans="2:57" ht="12" customHeight="1">
      <c r="B62" s="559" t="s">
        <v>1049</v>
      </c>
      <c r="C62" s="560">
        <f t="shared" si="28"/>
        <v>42</v>
      </c>
      <c r="D62" s="92">
        <v>19</v>
      </c>
      <c r="E62" s="92">
        <v>1</v>
      </c>
      <c r="F62" s="92">
        <v>22</v>
      </c>
      <c r="G62" s="92">
        <v>15</v>
      </c>
      <c r="H62" s="92">
        <v>5</v>
      </c>
      <c r="I62" s="92">
        <v>8</v>
      </c>
      <c r="J62" s="92">
        <v>7</v>
      </c>
      <c r="K62" s="92">
        <v>3</v>
      </c>
      <c r="L62" s="92">
        <v>3</v>
      </c>
      <c r="M62" s="92">
        <v>1</v>
      </c>
      <c r="N62" s="92">
        <v>0</v>
      </c>
      <c r="O62" s="92">
        <v>0</v>
      </c>
      <c r="P62" s="92">
        <v>0</v>
      </c>
      <c r="Q62" s="527">
        <v>0</v>
      </c>
      <c r="R62" s="527">
        <f t="shared" si="29"/>
        <v>830</v>
      </c>
      <c r="S62" s="92">
        <v>334</v>
      </c>
      <c r="T62" s="92">
        <v>496</v>
      </c>
      <c r="U62" s="92">
        <v>315</v>
      </c>
      <c r="V62" s="92">
        <v>485</v>
      </c>
      <c r="W62" s="92">
        <v>37</v>
      </c>
      <c r="X62" s="92">
        <v>32</v>
      </c>
      <c r="Y62" s="92">
        <v>123</v>
      </c>
      <c r="Z62" s="527">
        <v>160</v>
      </c>
      <c r="AA62" s="92">
        <v>120</v>
      </c>
      <c r="AB62" s="92">
        <v>225</v>
      </c>
      <c r="AC62" s="92">
        <v>133</v>
      </c>
      <c r="AD62" s="527">
        <v>0</v>
      </c>
      <c r="AE62" s="527">
        <v>0</v>
      </c>
      <c r="AF62" s="527"/>
      <c r="AG62" s="527">
        <v>0</v>
      </c>
      <c r="AH62" s="527">
        <v>0</v>
      </c>
      <c r="AI62" s="142">
        <v>92638</v>
      </c>
      <c r="AJ62" s="142">
        <v>476035</v>
      </c>
      <c r="AK62" s="142">
        <v>3241</v>
      </c>
      <c r="AL62" s="529">
        <f t="shared" si="30"/>
        <v>692791</v>
      </c>
      <c r="AM62" s="142">
        <v>673508</v>
      </c>
      <c r="AN62" s="142">
        <v>19271</v>
      </c>
      <c r="AO62" s="142">
        <v>12</v>
      </c>
      <c r="AP62" s="529">
        <f t="shared" si="31"/>
        <v>42</v>
      </c>
      <c r="AQ62" s="142">
        <v>19</v>
      </c>
      <c r="AR62" s="142">
        <v>1</v>
      </c>
      <c r="AS62" s="142">
        <v>22</v>
      </c>
      <c r="AT62" s="142">
        <f t="shared" si="32"/>
        <v>352</v>
      </c>
      <c r="AU62" s="142">
        <v>169</v>
      </c>
      <c r="AV62" s="142">
        <v>183</v>
      </c>
      <c r="AW62" s="142">
        <v>150</v>
      </c>
      <c r="AX62" s="142">
        <v>172</v>
      </c>
      <c r="AY62" s="142">
        <v>36894</v>
      </c>
      <c r="AZ62" s="142">
        <v>151820</v>
      </c>
      <c r="BA62" s="142">
        <v>3241</v>
      </c>
      <c r="BB62" s="142">
        <f t="shared" si="33"/>
        <v>266696</v>
      </c>
      <c r="BC62" s="142">
        <v>260406</v>
      </c>
      <c r="BD62" s="142">
        <v>6278</v>
      </c>
      <c r="BE62" s="530">
        <v>12</v>
      </c>
    </row>
    <row r="63" spans="2:57" ht="12" customHeight="1">
      <c r="B63" s="559" t="s">
        <v>1051</v>
      </c>
      <c r="C63" s="560">
        <f t="shared" si="28"/>
        <v>35</v>
      </c>
      <c r="D63" s="92">
        <v>15</v>
      </c>
      <c r="E63" s="92">
        <v>0</v>
      </c>
      <c r="F63" s="92">
        <v>20</v>
      </c>
      <c r="G63" s="92">
        <v>13</v>
      </c>
      <c r="H63" s="92">
        <v>7</v>
      </c>
      <c r="I63" s="92">
        <v>5</v>
      </c>
      <c r="J63" s="92">
        <v>2</v>
      </c>
      <c r="K63" s="92">
        <v>4</v>
      </c>
      <c r="L63" s="92">
        <v>3</v>
      </c>
      <c r="M63" s="92">
        <v>1</v>
      </c>
      <c r="N63" s="92">
        <v>0</v>
      </c>
      <c r="O63" s="92">
        <v>0</v>
      </c>
      <c r="P63" s="92">
        <v>0</v>
      </c>
      <c r="Q63" s="527">
        <v>0</v>
      </c>
      <c r="R63" s="527">
        <f t="shared" si="29"/>
        <v>616</v>
      </c>
      <c r="S63" s="92">
        <v>200</v>
      </c>
      <c r="T63" s="92">
        <v>416</v>
      </c>
      <c r="U63" s="92">
        <v>179</v>
      </c>
      <c r="V63" s="92">
        <v>405</v>
      </c>
      <c r="W63" s="92">
        <v>25</v>
      </c>
      <c r="X63" s="92">
        <v>38</v>
      </c>
      <c r="Y63" s="92">
        <v>64</v>
      </c>
      <c r="Z63" s="527">
        <v>49</v>
      </c>
      <c r="AA63" s="92">
        <v>157</v>
      </c>
      <c r="AB63" s="92">
        <v>179</v>
      </c>
      <c r="AC63" s="92">
        <v>104</v>
      </c>
      <c r="AD63" s="527">
        <v>0</v>
      </c>
      <c r="AE63" s="527">
        <v>0</v>
      </c>
      <c r="AF63" s="527"/>
      <c r="AG63" s="527">
        <v>0</v>
      </c>
      <c r="AH63" s="527">
        <v>0</v>
      </c>
      <c r="AI63" s="142">
        <v>63116</v>
      </c>
      <c r="AJ63" s="142">
        <v>564492</v>
      </c>
      <c r="AK63" s="142">
        <v>0</v>
      </c>
      <c r="AL63" s="529">
        <f t="shared" si="30"/>
        <v>687936</v>
      </c>
      <c r="AM63" s="142">
        <v>660844</v>
      </c>
      <c r="AN63" s="142">
        <v>27092</v>
      </c>
      <c r="AO63" s="142">
        <v>0</v>
      </c>
      <c r="AP63" s="529">
        <f t="shared" si="31"/>
        <v>35</v>
      </c>
      <c r="AQ63" s="142">
        <v>15</v>
      </c>
      <c r="AR63" s="142">
        <v>0</v>
      </c>
      <c r="AS63" s="142">
        <v>20</v>
      </c>
      <c r="AT63" s="142">
        <f t="shared" si="32"/>
        <v>176</v>
      </c>
      <c r="AU63" s="142">
        <v>74</v>
      </c>
      <c r="AV63" s="142">
        <v>102</v>
      </c>
      <c r="AW63" s="142">
        <v>53</v>
      </c>
      <c r="AX63" s="142">
        <v>91</v>
      </c>
      <c r="AY63" s="142">
        <v>15687</v>
      </c>
      <c r="AZ63" s="142">
        <v>79998</v>
      </c>
      <c r="BA63" s="142">
        <v>0</v>
      </c>
      <c r="BB63" s="142">
        <f t="shared" si="33"/>
        <v>110040</v>
      </c>
      <c r="BC63" s="142">
        <v>94441</v>
      </c>
      <c r="BD63" s="142">
        <v>15599</v>
      </c>
      <c r="BE63" s="530">
        <v>0</v>
      </c>
    </row>
    <row r="64" spans="2:57" ht="12" customHeight="1">
      <c r="B64" s="559" t="s">
        <v>1053</v>
      </c>
      <c r="C64" s="560">
        <f t="shared" si="28"/>
        <v>23</v>
      </c>
      <c r="D64" s="92">
        <v>6</v>
      </c>
      <c r="E64" s="92">
        <v>2</v>
      </c>
      <c r="F64" s="92">
        <v>15</v>
      </c>
      <c r="G64" s="92">
        <v>7</v>
      </c>
      <c r="H64" s="92">
        <v>9</v>
      </c>
      <c r="I64" s="92">
        <v>5</v>
      </c>
      <c r="J64" s="92">
        <v>1</v>
      </c>
      <c r="K64" s="92">
        <v>0</v>
      </c>
      <c r="L64" s="92">
        <v>1</v>
      </c>
      <c r="M64" s="92">
        <v>0</v>
      </c>
      <c r="N64" s="92">
        <v>0</v>
      </c>
      <c r="O64" s="92">
        <v>0</v>
      </c>
      <c r="P64" s="92">
        <v>0</v>
      </c>
      <c r="Q64" s="527">
        <v>0</v>
      </c>
      <c r="R64" s="527">
        <f t="shared" si="29"/>
        <v>243</v>
      </c>
      <c r="S64" s="92">
        <v>68</v>
      </c>
      <c r="T64" s="92">
        <v>175</v>
      </c>
      <c r="U64" s="92">
        <v>54</v>
      </c>
      <c r="V64" s="92">
        <v>163</v>
      </c>
      <c r="W64" s="92">
        <v>13</v>
      </c>
      <c r="X64" s="92">
        <v>50</v>
      </c>
      <c r="Y64" s="92">
        <v>76</v>
      </c>
      <c r="Z64" s="527">
        <v>21</v>
      </c>
      <c r="AA64" s="92">
        <v>0</v>
      </c>
      <c r="AB64" s="92">
        <v>83</v>
      </c>
      <c r="AC64" s="92">
        <v>0</v>
      </c>
      <c r="AD64" s="527">
        <v>0</v>
      </c>
      <c r="AE64" s="527">
        <v>0</v>
      </c>
      <c r="AF64" s="527"/>
      <c r="AG64" s="527">
        <v>0</v>
      </c>
      <c r="AH64" s="527">
        <v>0</v>
      </c>
      <c r="AI64" s="142">
        <v>20211</v>
      </c>
      <c r="AJ64" s="142">
        <v>44191</v>
      </c>
      <c r="AK64" s="142">
        <v>0</v>
      </c>
      <c r="AL64" s="529">
        <f t="shared" si="30"/>
        <v>71587</v>
      </c>
      <c r="AM64" s="142">
        <v>58843</v>
      </c>
      <c r="AN64" s="142">
        <v>12744</v>
      </c>
      <c r="AO64" s="142">
        <v>0</v>
      </c>
      <c r="AP64" s="529">
        <f t="shared" si="31"/>
        <v>23</v>
      </c>
      <c r="AQ64" s="142">
        <v>6</v>
      </c>
      <c r="AR64" s="142">
        <v>2</v>
      </c>
      <c r="AS64" s="142">
        <v>15</v>
      </c>
      <c r="AT64" s="142">
        <f t="shared" si="32"/>
        <v>160</v>
      </c>
      <c r="AU64" s="142">
        <v>61</v>
      </c>
      <c r="AV64" s="142">
        <v>99</v>
      </c>
      <c r="AW64" s="142">
        <v>47</v>
      </c>
      <c r="AX64" s="142">
        <v>87</v>
      </c>
      <c r="AY64" s="142">
        <v>14271</v>
      </c>
      <c r="AZ64" s="142">
        <v>43646</v>
      </c>
      <c r="BA64" s="142">
        <v>0</v>
      </c>
      <c r="BB64" s="142">
        <f t="shared" si="33"/>
        <v>64915</v>
      </c>
      <c r="BC64" s="142">
        <v>58843</v>
      </c>
      <c r="BD64" s="142">
        <v>6072</v>
      </c>
      <c r="BE64" s="530">
        <v>0</v>
      </c>
    </row>
    <row r="65" spans="2:57" ht="12" customHeight="1">
      <c r="B65" s="559" t="s">
        <v>1055</v>
      </c>
      <c r="C65" s="560">
        <f t="shared" si="28"/>
        <v>64</v>
      </c>
      <c r="D65" s="92">
        <v>25</v>
      </c>
      <c r="E65" s="92">
        <v>1</v>
      </c>
      <c r="F65" s="92">
        <v>38</v>
      </c>
      <c r="G65" s="92">
        <v>16</v>
      </c>
      <c r="H65" s="92">
        <v>24</v>
      </c>
      <c r="I65" s="92">
        <v>8</v>
      </c>
      <c r="J65" s="92">
        <v>11</v>
      </c>
      <c r="K65" s="92">
        <v>3</v>
      </c>
      <c r="L65" s="92">
        <v>2</v>
      </c>
      <c r="M65" s="92">
        <v>0</v>
      </c>
      <c r="N65" s="92">
        <v>0</v>
      </c>
      <c r="O65" s="92">
        <v>0</v>
      </c>
      <c r="P65" s="92">
        <v>0</v>
      </c>
      <c r="Q65" s="527">
        <v>0</v>
      </c>
      <c r="R65" s="527">
        <f t="shared" si="29"/>
        <v>834</v>
      </c>
      <c r="S65" s="92">
        <v>299</v>
      </c>
      <c r="T65" s="92">
        <v>535</v>
      </c>
      <c r="U65" s="92">
        <v>253</v>
      </c>
      <c r="V65" s="92">
        <v>505</v>
      </c>
      <c r="W65" s="92">
        <v>34</v>
      </c>
      <c r="X65" s="92">
        <v>146</v>
      </c>
      <c r="Y65" s="92">
        <v>111</v>
      </c>
      <c r="Z65" s="527">
        <v>286</v>
      </c>
      <c r="AA65" s="92">
        <v>123</v>
      </c>
      <c r="AB65" s="92">
        <v>134</v>
      </c>
      <c r="AC65" s="92">
        <v>0</v>
      </c>
      <c r="AD65" s="527">
        <v>0</v>
      </c>
      <c r="AE65" s="527">
        <v>0</v>
      </c>
      <c r="AF65" s="527"/>
      <c r="AG65" s="527">
        <v>0</v>
      </c>
      <c r="AH65" s="527">
        <v>0</v>
      </c>
      <c r="AI65" s="142">
        <v>86393</v>
      </c>
      <c r="AJ65" s="142">
        <v>174362</v>
      </c>
      <c r="AK65" s="142">
        <v>2495</v>
      </c>
      <c r="AL65" s="529">
        <f t="shared" si="30"/>
        <v>357497</v>
      </c>
      <c r="AM65" s="142">
        <v>301709</v>
      </c>
      <c r="AN65" s="142">
        <v>53135</v>
      </c>
      <c r="AO65" s="142">
        <v>2653</v>
      </c>
      <c r="AP65" s="529">
        <f t="shared" si="31"/>
        <v>64</v>
      </c>
      <c r="AQ65" s="142">
        <v>25</v>
      </c>
      <c r="AR65" s="142">
        <v>1</v>
      </c>
      <c r="AS65" s="142">
        <v>38</v>
      </c>
      <c r="AT65" s="142">
        <f t="shared" si="32"/>
        <v>577</v>
      </c>
      <c r="AU65" s="142">
        <v>227</v>
      </c>
      <c r="AV65" s="142">
        <v>350</v>
      </c>
      <c r="AW65" s="142">
        <v>181</v>
      </c>
      <c r="AX65" s="142">
        <v>320</v>
      </c>
      <c r="AY65" s="142">
        <v>55663</v>
      </c>
      <c r="AZ65" s="142">
        <v>145024</v>
      </c>
      <c r="BA65" s="142">
        <v>2495</v>
      </c>
      <c r="BB65" s="142">
        <f t="shared" si="33"/>
        <v>264981</v>
      </c>
      <c r="BC65" s="142">
        <v>224336</v>
      </c>
      <c r="BD65" s="142">
        <v>37992</v>
      </c>
      <c r="BE65" s="530">
        <v>2653</v>
      </c>
    </row>
    <row r="66" spans="2:57" ht="12" customHeight="1">
      <c r="B66" s="559" t="s">
        <v>1057</v>
      </c>
      <c r="C66" s="560">
        <f t="shared" si="28"/>
        <v>87</v>
      </c>
      <c r="D66" s="92">
        <v>43</v>
      </c>
      <c r="E66" s="92">
        <v>0</v>
      </c>
      <c r="F66" s="92">
        <v>44</v>
      </c>
      <c r="G66" s="92">
        <v>24</v>
      </c>
      <c r="H66" s="92">
        <v>29</v>
      </c>
      <c r="I66" s="92">
        <v>20</v>
      </c>
      <c r="J66" s="92">
        <v>8</v>
      </c>
      <c r="K66" s="92">
        <v>4</v>
      </c>
      <c r="L66" s="92">
        <v>1</v>
      </c>
      <c r="M66" s="92">
        <v>1</v>
      </c>
      <c r="N66" s="92">
        <v>0</v>
      </c>
      <c r="O66" s="92">
        <v>0</v>
      </c>
      <c r="P66" s="92">
        <v>0</v>
      </c>
      <c r="Q66" s="527">
        <v>0</v>
      </c>
      <c r="R66" s="527">
        <f t="shared" si="29"/>
        <v>1074</v>
      </c>
      <c r="S66" s="92">
        <v>450</v>
      </c>
      <c r="T66" s="92">
        <v>624</v>
      </c>
      <c r="U66" s="92">
        <v>404</v>
      </c>
      <c r="V66" s="92">
        <v>596</v>
      </c>
      <c r="W66" s="92">
        <v>50</v>
      </c>
      <c r="X66" s="92">
        <v>167</v>
      </c>
      <c r="Y66" s="92">
        <v>268</v>
      </c>
      <c r="Z66" s="527">
        <v>210</v>
      </c>
      <c r="AA66" s="92">
        <v>166</v>
      </c>
      <c r="AB66" s="92">
        <v>64</v>
      </c>
      <c r="AC66" s="92">
        <v>149</v>
      </c>
      <c r="AD66" s="527">
        <v>0</v>
      </c>
      <c r="AE66" s="527">
        <v>0</v>
      </c>
      <c r="AF66" s="527"/>
      <c r="AG66" s="527">
        <v>0</v>
      </c>
      <c r="AH66" s="527">
        <v>0</v>
      </c>
      <c r="AI66" s="142">
        <v>129926</v>
      </c>
      <c r="AJ66" s="142">
        <v>417628</v>
      </c>
      <c r="AK66" s="142">
        <v>5663</v>
      </c>
      <c r="AL66" s="529">
        <f t="shared" si="30"/>
        <v>797622</v>
      </c>
      <c r="AM66" s="142">
        <v>766480</v>
      </c>
      <c r="AN66" s="142">
        <v>30772</v>
      </c>
      <c r="AO66" s="142">
        <v>370</v>
      </c>
      <c r="AP66" s="529">
        <f t="shared" si="31"/>
        <v>87</v>
      </c>
      <c r="AQ66" s="142">
        <v>43</v>
      </c>
      <c r="AR66" s="142">
        <v>0</v>
      </c>
      <c r="AS66" s="142">
        <v>44</v>
      </c>
      <c r="AT66" s="142">
        <f t="shared" si="32"/>
        <v>695</v>
      </c>
      <c r="AU66" s="142">
        <v>337</v>
      </c>
      <c r="AV66" s="142">
        <v>358</v>
      </c>
      <c r="AW66" s="142">
        <v>291</v>
      </c>
      <c r="AX66" s="142">
        <v>330</v>
      </c>
      <c r="AY66" s="142">
        <v>82277</v>
      </c>
      <c r="AZ66" s="142">
        <v>266070</v>
      </c>
      <c r="BA66" s="142">
        <v>5663</v>
      </c>
      <c r="BB66" s="142">
        <f t="shared" si="33"/>
        <v>476316</v>
      </c>
      <c r="BC66" s="142">
        <v>445174</v>
      </c>
      <c r="BD66" s="142">
        <v>30772</v>
      </c>
      <c r="BE66" s="530">
        <v>370</v>
      </c>
    </row>
    <row r="67" spans="2:57" ht="12" customHeight="1">
      <c r="B67" s="559" t="s">
        <v>1059</v>
      </c>
      <c r="C67" s="560">
        <f t="shared" si="28"/>
        <v>43</v>
      </c>
      <c r="D67" s="92">
        <v>17</v>
      </c>
      <c r="E67" s="92">
        <v>3</v>
      </c>
      <c r="F67" s="92">
        <v>23</v>
      </c>
      <c r="G67" s="92">
        <v>19</v>
      </c>
      <c r="H67" s="92">
        <v>8</v>
      </c>
      <c r="I67" s="92">
        <v>8</v>
      </c>
      <c r="J67" s="92">
        <v>4</v>
      </c>
      <c r="K67" s="92">
        <v>1</v>
      </c>
      <c r="L67" s="92">
        <v>2</v>
      </c>
      <c r="M67" s="92">
        <v>0</v>
      </c>
      <c r="N67" s="92">
        <v>0</v>
      </c>
      <c r="O67" s="92">
        <v>0</v>
      </c>
      <c r="P67" s="92">
        <v>0</v>
      </c>
      <c r="Q67" s="527">
        <v>0</v>
      </c>
      <c r="R67" s="527">
        <f t="shared" si="29"/>
        <v>843</v>
      </c>
      <c r="S67" s="92">
        <v>195</v>
      </c>
      <c r="T67" s="92">
        <v>648</v>
      </c>
      <c r="U67" s="92">
        <v>173</v>
      </c>
      <c r="V67" s="92">
        <v>635</v>
      </c>
      <c r="W67" s="92">
        <v>36</v>
      </c>
      <c r="X67" s="92">
        <v>58</v>
      </c>
      <c r="Y67" s="92">
        <v>106</v>
      </c>
      <c r="Z67" s="527">
        <v>96</v>
      </c>
      <c r="AA67" s="92">
        <v>38</v>
      </c>
      <c r="AB67" s="92">
        <v>124</v>
      </c>
      <c r="AC67" s="92">
        <v>0</v>
      </c>
      <c r="AD67" s="527">
        <v>0</v>
      </c>
      <c r="AE67" s="527">
        <v>385</v>
      </c>
      <c r="AF67" s="527"/>
      <c r="AG67" s="527">
        <v>0</v>
      </c>
      <c r="AH67" s="527">
        <v>0</v>
      </c>
      <c r="AI67" s="142">
        <v>86747</v>
      </c>
      <c r="AJ67" s="142">
        <v>229622</v>
      </c>
      <c r="AK67" s="142">
        <v>1045</v>
      </c>
      <c r="AL67" s="529">
        <f t="shared" si="30"/>
        <v>387373</v>
      </c>
      <c r="AM67" s="142">
        <v>269020</v>
      </c>
      <c r="AN67" s="142">
        <v>118353</v>
      </c>
      <c r="AO67" s="142">
        <v>0</v>
      </c>
      <c r="AP67" s="529">
        <f t="shared" si="31"/>
        <v>43</v>
      </c>
      <c r="AQ67" s="142">
        <v>17</v>
      </c>
      <c r="AR67" s="142">
        <v>3</v>
      </c>
      <c r="AS67" s="142">
        <v>23</v>
      </c>
      <c r="AT67" s="142">
        <f t="shared" si="32"/>
        <v>296</v>
      </c>
      <c r="AU67" s="142">
        <v>149</v>
      </c>
      <c r="AV67" s="142">
        <v>147</v>
      </c>
      <c r="AW67" s="142">
        <v>127</v>
      </c>
      <c r="AX67" s="142">
        <v>134</v>
      </c>
      <c r="AY67" s="142">
        <v>29810</v>
      </c>
      <c r="AZ67" s="142">
        <v>124338</v>
      </c>
      <c r="BA67" s="142">
        <v>1045</v>
      </c>
      <c r="BB67" s="142">
        <f t="shared" si="33"/>
        <v>200824</v>
      </c>
      <c r="BC67" s="142">
        <v>193025</v>
      </c>
      <c r="BD67" s="142">
        <v>7799</v>
      </c>
      <c r="BE67" s="530">
        <v>0</v>
      </c>
    </row>
    <row r="68" spans="2:57" ht="12" customHeight="1">
      <c r="B68" s="559" t="s">
        <v>1061</v>
      </c>
      <c r="C68" s="560">
        <f t="shared" si="28"/>
        <v>57</v>
      </c>
      <c r="D68" s="92">
        <v>9</v>
      </c>
      <c r="E68" s="92">
        <v>0</v>
      </c>
      <c r="F68" s="92">
        <v>48</v>
      </c>
      <c r="G68" s="92">
        <v>32</v>
      </c>
      <c r="H68" s="92">
        <v>16</v>
      </c>
      <c r="I68" s="92">
        <v>5</v>
      </c>
      <c r="J68" s="92">
        <v>1</v>
      </c>
      <c r="K68" s="92">
        <v>0</v>
      </c>
      <c r="L68" s="92">
        <v>1</v>
      </c>
      <c r="M68" s="92">
        <v>2</v>
      </c>
      <c r="N68" s="92">
        <v>0</v>
      </c>
      <c r="O68" s="92">
        <v>1</v>
      </c>
      <c r="P68" s="92">
        <v>0</v>
      </c>
      <c r="Q68" s="527">
        <v>0</v>
      </c>
      <c r="R68" s="527">
        <f t="shared" si="29"/>
        <v>597</v>
      </c>
      <c r="S68" s="92">
        <v>141</v>
      </c>
      <c r="T68" s="92">
        <v>456</v>
      </c>
      <c r="U68" s="92">
        <v>104</v>
      </c>
      <c r="V68" s="92">
        <v>407</v>
      </c>
      <c r="W68" s="92">
        <v>66</v>
      </c>
      <c r="X68" s="92">
        <v>91</v>
      </c>
      <c r="Y68" s="92">
        <v>63</v>
      </c>
      <c r="Z68" s="527">
        <v>27</v>
      </c>
      <c r="AA68" s="92">
        <v>0</v>
      </c>
      <c r="AB68" s="92">
        <v>82</v>
      </c>
      <c r="AC68" s="92">
        <v>268</v>
      </c>
      <c r="AD68" s="527">
        <v>0</v>
      </c>
      <c r="AE68" s="527">
        <v>0</v>
      </c>
      <c r="AF68" s="527"/>
      <c r="AG68" s="527">
        <v>0</v>
      </c>
      <c r="AH68" s="527">
        <v>0</v>
      </c>
      <c r="AI68" s="142">
        <v>56272</v>
      </c>
      <c r="AJ68" s="142">
        <v>335440</v>
      </c>
      <c r="AK68" s="142">
        <v>1607</v>
      </c>
      <c r="AL68" s="529">
        <f t="shared" si="30"/>
        <v>446871</v>
      </c>
      <c r="AM68" s="142">
        <v>424733</v>
      </c>
      <c r="AN68" s="142">
        <v>22138</v>
      </c>
      <c r="AO68" s="142">
        <v>0</v>
      </c>
      <c r="AP68" s="529">
        <f t="shared" si="31"/>
        <v>57</v>
      </c>
      <c r="AQ68" s="142">
        <v>9</v>
      </c>
      <c r="AR68" s="142">
        <v>0</v>
      </c>
      <c r="AS68" s="142">
        <v>48</v>
      </c>
      <c r="AT68" s="142">
        <f t="shared" si="32"/>
        <v>247</v>
      </c>
      <c r="AU68" s="142">
        <v>72</v>
      </c>
      <c r="AV68" s="142">
        <v>175</v>
      </c>
      <c r="AW68" s="142">
        <v>35</v>
      </c>
      <c r="AX68" s="142">
        <v>126</v>
      </c>
      <c r="AY68" s="142">
        <v>14595</v>
      </c>
      <c r="AZ68" s="142">
        <v>42239</v>
      </c>
      <c r="BA68" s="142">
        <v>1607</v>
      </c>
      <c r="BB68" s="142">
        <f t="shared" si="33"/>
        <v>70483</v>
      </c>
      <c r="BC68" s="142">
        <v>64391</v>
      </c>
      <c r="BD68" s="142">
        <v>6092</v>
      </c>
      <c r="BE68" s="530">
        <v>0</v>
      </c>
    </row>
    <row r="69" spans="1:57" s="563" customFormat="1" ht="12" customHeight="1">
      <c r="A69" s="503"/>
      <c r="B69" s="565" t="s">
        <v>1063</v>
      </c>
      <c r="C69" s="566">
        <f t="shared" si="28"/>
        <v>31</v>
      </c>
      <c r="D69" s="100">
        <v>17</v>
      </c>
      <c r="E69" s="100">
        <v>2</v>
      </c>
      <c r="F69" s="100">
        <v>12</v>
      </c>
      <c r="G69" s="100">
        <v>3</v>
      </c>
      <c r="H69" s="100">
        <v>11</v>
      </c>
      <c r="I69" s="100">
        <v>9</v>
      </c>
      <c r="J69" s="100">
        <v>5</v>
      </c>
      <c r="K69" s="100">
        <v>1</v>
      </c>
      <c r="L69" s="100">
        <v>2</v>
      </c>
      <c r="M69" s="100">
        <v>0</v>
      </c>
      <c r="N69" s="100">
        <v>0</v>
      </c>
      <c r="O69" s="100">
        <v>0</v>
      </c>
      <c r="P69" s="100">
        <v>0</v>
      </c>
      <c r="Q69" s="567">
        <v>0</v>
      </c>
      <c r="R69" s="567">
        <f t="shared" si="29"/>
        <v>517</v>
      </c>
      <c r="S69" s="100">
        <v>194</v>
      </c>
      <c r="T69" s="100">
        <v>323</v>
      </c>
      <c r="U69" s="100">
        <v>183</v>
      </c>
      <c r="V69" s="100">
        <v>312</v>
      </c>
      <c r="W69" s="100">
        <v>5</v>
      </c>
      <c r="X69" s="100">
        <v>69</v>
      </c>
      <c r="Y69" s="100">
        <v>109</v>
      </c>
      <c r="Z69" s="567">
        <v>131</v>
      </c>
      <c r="AA69" s="100">
        <v>35</v>
      </c>
      <c r="AB69" s="100">
        <v>168</v>
      </c>
      <c r="AC69" s="100">
        <v>0</v>
      </c>
      <c r="AD69" s="567">
        <v>0</v>
      </c>
      <c r="AE69" s="567">
        <v>0</v>
      </c>
      <c r="AF69" s="567"/>
      <c r="AG69" s="567">
        <v>0</v>
      </c>
      <c r="AH69" s="567">
        <v>0</v>
      </c>
      <c r="AI69" s="100">
        <v>68510</v>
      </c>
      <c r="AJ69" s="291">
        <v>152320</v>
      </c>
      <c r="AK69" s="100">
        <v>2005</v>
      </c>
      <c r="AL69" s="291">
        <f t="shared" si="30"/>
        <v>300122</v>
      </c>
      <c r="AM69" s="100">
        <v>262878</v>
      </c>
      <c r="AN69" s="100">
        <v>37244</v>
      </c>
      <c r="AO69" s="100">
        <v>0</v>
      </c>
      <c r="AP69" s="291">
        <f t="shared" si="31"/>
        <v>31</v>
      </c>
      <c r="AQ69" s="100">
        <v>17</v>
      </c>
      <c r="AR69" s="100">
        <v>2</v>
      </c>
      <c r="AS69" s="100">
        <v>12</v>
      </c>
      <c r="AT69" s="291">
        <f t="shared" si="32"/>
        <v>314</v>
      </c>
      <c r="AU69" s="100">
        <v>151</v>
      </c>
      <c r="AV69" s="100">
        <v>163</v>
      </c>
      <c r="AW69" s="100">
        <v>140</v>
      </c>
      <c r="AX69" s="100">
        <v>152</v>
      </c>
      <c r="AY69" s="100">
        <v>39719</v>
      </c>
      <c r="AZ69" s="100">
        <v>118198</v>
      </c>
      <c r="BA69" s="100">
        <v>2005</v>
      </c>
      <c r="BB69" s="291">
        <f t="shared" si="33"/>
        <v>226528</v>
      </c>
      <c r="BC69" s="100">
        <v>208183</v>
      </c>
      <c r="BD69" s="100">
        <v>18345</v>
      </c>
      <c r="BE69" s="101">
        <v>0</v>
      </c>
    </row>
    <row r="70" spans="2:20" ht="12" customHeight="1">
      <c r="B70" s="568" t="s">
        <v>1332</v>
      </c>
      <c r="C70" s="569"/>
      <c r="D70" s="569"/>
      <c r="E70" s="569"/>
      <c r="F70" s="569"/>
      <c r="G70" s="569"/>
      <c r="H70" s="569"/>
      <c r="I70" s="569"/>
      <c r="J70" s="569"/>
      <c r="K70" s="569"/>
      <c r="L70" s="569"/>
      <c r="M70" s="569"/>
      <c r="N70" s="569"/>
      <c r="O70" s="569"/>
      <c r="P70" s="569"/>
      <c r="Q70" s="569"/>
      <c r="R70" s="569"/>
      <c r="S70" s="569"/>
      <c r="T70" s="569"/>
    </row>
    <row r="71" spans="2:20" ht="12" customHeight="1">
      <c r="B71" s="568"/>
      <c r="C71" s="569"/>
      <c r="D71" s="569"/>
      <c r="E71" s="569"/>
      <c r="F71" s="569"/>
      <c r="G71" s="569"/>
      <c r="H71" s="569"/>
      <c r="I71" s="569"/>
      <c r="J71" s="569"/>
      <c r="K71" s="569"/>
      <c r="L71" s="569"/>
      <c r="M71" s="569"/>
      <c r="N71" s="569"/>
      <c r="O71" s="569"/>
      <c r="P71" s="569"/>
      <c r="Q71" s="569"/>
      <c r="R71" s="569"/>
      <c r="S71" s="569"/>
      <c r="T71" s="569"/>
    </row>
    <row r="72" spans="2:20" ht="12" customHeight="1">
      <c r="B72" s="568"/>
      <c r="C72" s="569"/>
      <c r="D72" s="569"/>
      <c r="E72" s="569"/>
      <c r="F72" s="569"/>
      <c r="G72" s="569"/>
      <c r="H72" s="569"/>
      <c r="I72" s="569"/>
      <c r="J72" s="569"/>
      <c r="K72" s="569"/>
      <c r="L72" s="569"/>
      <c r="M72" s="569"/>
      <c r="N72" s="569"/>
      <c r="O72" s="569"/>
      <c r="P72" s="569"/>
      <c r="Q72" s="569"/>
      <c r="R72" s="569"/>
      <c r="S72" s="569"/>
      <c r="T72" s="569"/>
    </row>
    <row r="73" spans="2:20" ht="12">
      <c r="B73" s="568"/>
      <c r="C73" s="569"/>
      <c r="D73" s="569"/>
      <c r="E73" s="569"/>
      <c r="F73" s="569"/>
      <c r="G73" s="569"/>
      <c r="H73" s="569"/>
      <c r="I73" s="569"/>
      <c r="J73" s="569"/>
      <c r="K73" s="569"/>
      <c r="L73" s="569"/>
      <c r="M73" s="569"/>
      <c r="N73" s="569"/>
      <c r="O73" s="569"/>
      <c r="P73" s="569"/>
      <c r="Q73" s="569"/>
      <c r="R73" s="569"/>
      <c r="S73" s="569"/>
      <c r="T73" s="569"/>
    </row>
    <row r="74" spans="3:20" ht="12">
      <c r="C74" s="569"/>
      <c r="D74" s="569"/>
      <c r="E74" s="569"/>
      <c r="F74" s="569"/>
      <c r="G74" s="569"/>
      <c r="H74" s="569"/>
      <c r="I74" s="569"/>
      <c r="J74" s="569"/>
      <c r="K74" s="569"/>
      <c r="L74" s="569"/>
      <c r="M74" s="569"/>
      <c r="N74" s="569"/>
      <c r="O74" s="569"/>
      <c r="P74" s="569"/>
      <c r="Q74" s="569"/>
      <c r="R74" s="569"/>
      <c r="S74" s="569"/>
      <c r="T74" s="569"/>
    </row>
    <row r="75" spans="3:20" ht="12">
      <c r="C75" s="569"/>
      <c r="D75" s="569"/>
      <c r="E75" s="569"/>
      <c r="F75" s="569"/>
      <c r="G75" s="569"/>
      <c r="H75" s="569"/>
      <c r="I75" s="569"/>
      <c r="J75" s="569"/>
      <c r="K75" s="569"/>
      <c r="L75" s="569"/>
      <c r="M75" s="569"/>
      <c r="N75" s="569"/>
      <c r="O75" s="569"/>
      <c r="P75" s="569"/>
      <c r="Q75" s="569"/>
      <c r="R75" s="569"/>
      <c r="S75" s="569"/>
      <c r="T75" s="569"/>
    </row>
    <row r="76" spans="2:20" ht="12">
      <c r="B76" s="570"/>
      <c r="C76" s="569"/>
      <c r="D76" s="569"/>
      <c r="E76" s="569"/>
      <c r="F76" s="569"/>
      <c r="G76" s="569"/>
      <c r="H76" s="569"/>
      <c r="I76" s="569"/>
      <c r="J76" s="569"/>
      <c r="K76" s="569"/>
      <c r="L76" s="569"/>
      <c r="M76" s="569"/>
      <c r="N76" s="569"/>
      <c r="O76" s="569"/>
      <c r="P76" s="569"/>
      <c r="Q76" s="569"/>
      <c r="R76" s="569"/>
      <c r="S76" s="569"/>
      <c r="T76" s="569"/>
    </row>
    <row r="77" spans="2:20" ht="12">
      <c r="B77" s="570"/>
      <c r="C77" s="569"/>
      <c r="D77" s="569"/>
      <c r="E77" s="569"/>
      <c r="F77" s="569"/>
      <c r="G77" s="569"/>
      <c r="H77" s="569"/>
      <c r="I77" s="569"/>
      <c r="J77" s="569"/>
      <c r="K77" s="569"/>
      <c r="L77" s="569"/>
      <c r="M77" s="569"/>
      <c r="N77" s="569"/>
      <c r="O77" s="569"/>
      <c r="P77" s="569"/>
      <c r="Q77" s="569"/>
      <c r="R77" s="569"/>
      <c r="S77" s="569"/>
      <c r="T77" s="569"/>
    </row>
    <row r="78" spans="2:20" ht="12">
      <c r="B78" s="571"/>
      <c r="C78" s="569"/>
      <c r="D78" s="569"/>
      <c r="E78" s="569"/>
      <c r="F78" s="569"/>
      <c r="G78" s="569"/>
      <c r="H78" s="569"/>
      <c r="I78" s="569"/>
      <c r="J78" s="569"/>
      <c r="K78" s="569"/>
      <c r="L78" s="569"/>
      <c r="M78" s="569"/>
      <c r="N78" s="569"/>
      <c r="O78" s="569"/>
      <c r="P78" s="569"/>
      <c r="Q78" s="569"/>
      <c r="R78" s="569"/>
      <c r="S78" s="569"/>
      <c r="T78" s="569"/>
    </row>
    <row r="79" spans="3:20" ht="12">
      <c r="C79" s="569"/>
      <c r="D79" s="569"/>
      <c r="E79" s="569"/>
      <c r="F79" s="569"/>
      <c r="G79" s="569"/>
      <c r="H79" s="569"/>
      <c r="I79" s="569"/>
      <c r="J79" s="569"/>
      <c r="K79" s="569"/>
      <c r="L79" s="569"/>
      <c r="M79" s="569"/>
      <c r="N79" s="569"/>
      <c r="O79" s="569"/>
      <c r="P79" s="569"/>
      <c r="Q79" s="569"/>
      <c r="R79" s="569"/>
      <c r="S79" s="569"/>
      <c r="T79" s="569"/>
    </row>
    <row r="80" spans="3:20" ht="12">
      <c r="C80" s="569"/>
      <c r="D80" s="569"/>
      <c r="E80" s="569"/>
      <c r="F80" s="569"/>
      <c r="G80" s="569"/>
      <c r="H80" s="569"/>
      <c r="I80" s="569"/>
      <c r="J80" s="569"/>
      <c r="K80" s="569"/>
      <c r="L80" s="569"/>
      <c r="M80" s="569"/>
      <c r="N80" s="569"/>
      <c r="O80" s="569"/>
      <c r="P80" s="569"/>
      <c r="Q80" s="569"/>
      <c r="R80" s="569"/>
      <c r="S80" s="569"/>
      <c r="T80" s="569"/>
    </row>
    <row r="81" spans="3:20" ht="12">
      <c r="C81" s="569"/>
      <c r="D81" s="569"/>
      <c r="E81" s="569"/>
      <c r="F81" s="569"/>
      <c r="G81" s="569"/>
      <c r="H81" s="569"/>
      <c r="I81" s="569"/>
      <c r="J81" s="569"/>
      <c r="K81" s="569"/>
      <c r="L81" s="569"/>
      <c r="M81" s="569"/>
      <c r="N81" s="569"/>
      <c r="O81" s="569"/>
      <c r="P81" s="569"/>
      <c r="Q81" s="569"/>
      <c r="R81" s="569"/>
      <c r="S81" s="569"/>
      <c r="T81" s="569"/>
    </row>
    <row r="82" spans="3:20" ht="12">
      <c r="C82" s="569"/>
      <c r="D82" s="569"/>
      <c r="E82" s="569"/>
      <c r="F82" s="569"/>
      <c r="G82" s="569"/>
      <c r="H82" s="569"/>
      <c r="I82" s="569"/>
      <c r="J82" s="569"/>
      <c r="K82" s="569"/>
      <c r="L82" s="569"/>
      <c r="M82" s="569"/>
      <c r="N82" s="569"/>
      <c r="O82" s="569"/>
      <c r="P82" s="569"/>
      <c r="Q82" s="569"/>
      <c r="R82" s="569"/>
      <c r="S82" s="569"/>
      <c r="T82" s="569"/>
    </row>
    <row r="83" spans="3:20" ht="12">
      <c r="C83" s="569"/>
      <c r="D83" s="569"/>
      <c r="E83" s="569"/>
      <c r="F83" s="569"/>
      <c r="G83" s="569"/>
      <c r="H83" s="569"/>
      <c r="I83" s="569"/>
      <c r="J83" s="569"/>
      <c r="K83" s="569"/>
      <c r="L83" s="569"/>
      <c r="M83" s="569"/>
      <c r="N83" s="569"/>
      <c r="O83" s="569"/>
      <c r="P83" s="569"/>
      <c r="Q83" s="569"/>
      <c r="R83" s="569"/>
      <c r="S83" s="569"/>
      <c r="T83" s="569"/>
    </row>
    <row r="84" spans="3:20" ht="12">
      <c r="C84" s="569"/>
      <c r="D84" s="569"/>
      <c r="E84" s="569"/>
      <c r="F84" s="569"/>
      <c r="G84" s="569"/>
      <c r="H84" s="569"/>
      <c r="I84" s="569"/>
      <c r="J84" s="569"/>
      <c r="K84" s="569"/>
      <c r="L84" s="569"/>
      <c r="M84" s="569"/>
      <c r="N84" s="569"/>
      <c r="O84" s="569"/>
      <c r="P84" s="569"/>
      <c r="Q84" s="569"/>
      <c r="R84" s="569"/>
      <c r="S84" s="569"/>
      <c r="T84" s="569"/>
    </row>
    <row r="85" spans="3:20" ht="12">
      <c r="C85" s="569"/>
      <c r="D85" s="569"/>
      <c r="E85" s="569"/>
      <c r="F85" s="569"/>
      <c r="G85" s="569"/>
      <c r="H85" s="569"/>
      <c r="I85" s="569"/>
      <c r="J85" s="569"/>
      <c r="K85" s="569"/>
      <c r="L85" s="569"/>
      <c r="M85" s="569"/>
      <c r="N85" s="569"/>
      <c r="O85" s="569"/>
      <c r="P85" s="569"/>
      <c r="Q85" s="569"/>
      <c r="R85" s="569"/>
      <c r="S85" s="569"/>
      <c r="T85" s="569"/>
    </row>
    <row r="86" spans="3:20" ht="12">
      <c r="C86" s="569"/>
      <c r="D86" s="569"/>
      <c r="E86" s="569"/>
      <c r="F86" s="569"/>
      <c r="G86" s="569"/>
      <c r="H86" s="569"/>
      <c r="I86" s="569"/>
      <c r="J86" s="569"/>
      <c r="K86" s="569"/>
      <c r="L86" s="569"/>
      <c r="M86" s="569"/>
      <c r="N86" s="569"/>
      <c r="O86" s="569"/>
      <c r="P86" s="569"/>
      <c r="Q86" s="569"/>
      <c r="R86" s="569"/>
      <c r="S86" s="569"/>
      <c r="T86" s="569"/>
    </row>
    <row r="87" spans="3:20" ht="12">
      <c r="C87" s="569"/>
      <c r="D87" s="569"/>
      <c r="E87" s="569"/>
      <c r="F87" s="569"/>
      <c r="G87" s="569"/>
      <c r="H87" s="569"/>
      <c r="I87" s="569"/>
      <c r="J87" s="569"/>
      <c r="K87" s="569"/>
      <c r="L87" s="569"/>
      <c r="M87" s="569"/>
      <c r="N87" s="569"/>
      <c r="O87" s="569"/>
      <c r="P87" s="569"/>
      <c r="Q87" s="569"/>
      <c r="R87" s="569"/>
      <c r="S87" s="569"/>
      <c r="T87" s="569"/>
    </row>
    <row r="88" spans="3:20" ht="12">
      <c r="C88" s="569"/>
      <c r="D88" s="569"/>
      <c r="E88" s="569"/>
      <c r="F88" s="569"/>
      <c r="G88" s="569"/>
      <c r="H88" s="569"/>
      <c r="I88" s="569"/>
      <c r="J88" s="569"/>
      <c r="K88" s="569"/>
      <c r="L88" s="569"/>
      <c r="M88" s="569"/>
      <c r="N88" s="569"/>
      <c r="O88" s="569"/>
      <c r="P88" s="569"/>
      <c r="Q88" s="569"/>
      <c r="R88" s="569"/>
      <c r="S88" s="569"/>
      <c r="T88" s="569"/>
    </row>
    <row r="89" spans="3:20" ht="12">
      <c r="C89" s="569"/>
      <c r="D89" s="569"/>
      <c r="E89" s="569"/>
      <c r="F89" s="569"/>
      <c r="G89" s="569"/>
      <c r="H89" s="569"/>
      <c r="I89" s="569"/>
      <c r="J89" s="569"/>
      <c r="K89" s="569"/>
      <c r="L89" s="569"/>
      <c r="M89" s="569"/>
      <c r="N89" s="569"/>
      <c r="O89" s="569"/>
      <c r="P89" s="569"/>
      <c r="Q89" s="569"/>
      <c r="R89" s="569"/>
      <c r="S89" s="569"/>
      <c r="T89" s="569"/>
    </row>
    <row r="90" spans="3:20" ht="12">
      <c r="C90" s="569"/>
      <c r="D90" s="569"/>
      <c r="E90" s="569"/>
      <c r="F90" s="569"/>
      <c r="G90" s="569"/>
      <c r="H90" s="569"/>
      <c r="I90" s="569"/>
      <c r="J90" s="569"/>
      <c r="K90" s="569"/>
      <c r="L90" s="569"/>
      <c r="M90" s="569"/>
      <c r="N90" s="569"/>
      <c r="O90" s="569"/>
      <c r="P90" s="569"/>
      <c r="Q90" s="569"/>
      <c r="R90" s="569"/>
      <c r="S90" s="569"/>
      <c r="T90" s="569"/>
    </row>
    <row r="91" spans="3:20" ht="12">
      <c r="C91" s="569"/>
      <c r="D91" s="569"/>
      <c r="E91" s="569"/>
      <c r="F91" s="569"/>
      <c r="G91" s="569"/>
      <c r="H91" s="569"/>
      <c r="I91" s="569"/>
      <c r="J91" s="569"/>
      <c r="K91" s="569"/>
      <c r="L91" s="569"/>
      <c r="M91" s="569"/>
      <c r="N91" s="569"/>
      <c r="O91" s="569"/>
      <c r="P91" s="569"/>
      <c r="Q91" s="569"/>
      <c r="R91" s="569"/>
      <c r="S91" s="569"/>
      <c r="T91" s="569"/>
    </row>
    <row r="92" spans="3:20" ht="12">
      <c r="C92" s="569"/>
      <c r="D92" s="569"/>
      <c r="E92" s="569"/>
      <c r="F92" s="569"/>
      <c r="G92" s="569"/>
      <c r="H92" s="569"/>
      <c r="I92" s="569"/>
      <c r="J92" s="569"/>
      <c r="K92" s="569"/>
      <c r="L92" s="569"/>
      <c r="M92" s="569"/>
      <c r="N92" s="569"/>
      <c r="O92" s="569"/>
      <c r="P92" s="569"/>
      <c r="Q92" s="569"/>
      <c r="R92" s="569"/>
      <c r="S92" s="569"/>
      <c r="T92" s="569"/>
    </row>
    <row r="93" spans="3:20" ht="12">
      <c r="C93" s="569"/>
      <c r="D93" s="569"/>
      <c r="E93" s="569"/>
      <c r="F93" s="569"/>
      <c r="G93" s="569"/>
      <c r="H93" s="569"/>
      <c r="I93" s="569"/>
      <c r="J93" s="569"/>
      <c r="K93" s="569"/>
      <c r="L93" s="569"/>
      <c r="M93" s="569"/>
      <c r="N93" s="569"/>
      <c r="O93" s="569"/>
      <c r="P93" s="569"/>
      <c r="Q93" s="569"/>
      <c r="R93" s="569"/>
      <c r="S93" s="569"/>
      <c r="T93" s="569"/>
    </row>
    <row r="94" spans="3:20" ht="12">
      <c r="C94" s="569"/>
      <c r="D94" s="569"/>
      <c r="E94" s="569"/>
      <c r="F94" s="569"/>
      <c r="G94" s="569"/>
      <c r="H94" s="569"/>
      <c r="I94" s="569"/>
      <c r="J94" s="569"/>
      <c r="K94" s="569"/>
      <c r="L94" s="569"/>
      <c r="M94" s="569"/>
      <c r="N94" s="569"/>
      <c r="O94" s="569"/>
      <c r="P94" s="569"/>
      <c r="Q94" s="569"/>
      <c r="R94" s="569"/>
      <c r="S94" s="569"/>
      <c r="T94" s="569"/>
    </row>
    <row r="95" spans="3:20" ht="12">
      <c r="C95" s="569"/>
      <c r="D95" s="569"/>
      <c r="E95" s="569"/>
      <c r="F95" s="569"/>
      <c r="G95" s="569"/>
      <c r="H95" s="569"/>
      <c r="I95" s="569"/>
      <c r="J95" s="569"/>
      <c r="K95" s="569"/>
      <c r="L95" s="569"/>
      <c r="M95" s="569"/>
      <c r="N95" s="569"/>
      <c r="O95" s="569"/>
      <c r="P95" s="569"/>
      <c r="Q95" s="569"/>
      <c r="R95" s="569"/>
      <c r="S95" s="569"/>
      <c r="T95" s="569"/>
    </row>
    <row r="96" spans="3:20" ht="12">
      <c r="C96" s="569"/>
      <c r="D96" s="569"/>
      <c r="E96" s="569"/>
      <c r="F96" s="569"/>
      <c r="G96" s="569"/>
      <c r="H96" s="569"/>
      <c r="I96" s="569"/>
      <c r="J96" s="569"/>
      <c r="K96" s="569"/>
      <c r="L96" s="569"/>
      <c r="M96" s="569"/>
      <c r="N96" s="569"/>
      <c r="O96" s="569"/>
      <c r="P96" s="569"/>
      <c r="Q96" s="569"/>
      <c r="R96" s="569"/>
      <c r="S96" s="569"/>
      <c r="T96" s="569"/>
    </row>
    <row r="97" spans="3:20" ht="12">
      <c r="C97" s="569"/>
      <c r="D97" s="569"/>
      <c r="E97" s="569"/>
      <c r="F97" s="569"/>
      <c r="G97" s="569"/>
      <c r="H97" s="569"/>
      <c r="I97" s="569"/>
      <c r="J97" s="569"/>
      <c r="K97" s="569"/>
      <c r="L97" s="569"/>
      <c r="M97" s="569"/>
      <c r="N97" s="569"/>
      <c r="O97" s="569"/>
      <c r="P97" s="569"/>
      <c r="Q97" s="569"/>
      <c r="R97" s="569"/>
      <c r="S97" s="569"/>
      <c r="T97" s="569"/>
    </row>
    <row r="98" spans="3:20" ht="12">
      <c r="C98" s="569"/>
      <c r="D98" s="569"/>
      <c r="E98" s="569"/>
      <c r="F98" s="569"/>
      <c r="G98" s="569"/>
      <c r="H98" s="569"/>
      <c r="I98" s="569"/>
      <c r="J98" s="569"/>
      <c r="K98" s="569"/>
      <c r="L98" s="569"/>
      <c r="M98" s="569"/>
      <c r="N98" s="569"/>
      <c r="O98" s="569"/>
      <c r="P98" s="569"/>
      <c r="Q98" s="569"/>
      <c r="R98" s="569"/>
      <c r="S98" s="569"/>
      <c r="T98" s="569"/>
    </row>
    <row r="99" spans="3:20" ht="12">
      <c r="C99" s="569"/>
      <c r="D99" s="569"/>
      <c r="E99" s="569"/>
      <c r="F99" s="569"/>
      <c r="G99" s="569"/>
      <c r="H99" s="569"/>
      <c r="I99" s="569"/>
      <c r="J99" s="569"/>
      <c r="K99" s="569"/>
      <c r="L99" s="569"/>
      <c r="M99" s="569"/>
      <c r="N99" s="569"/>
      <c r="O99" s="569"/>
      <c r="P99" s="569"/>
      <c r="Q99" s="569"/>
      <c r="R99" s="569"/>
      <c r="S99" s="569"/>
      <c r="T99" s="569"/>
    </row>
    <row r="100" spans="3:20" ht="12">
      <c r="C100" s="569"/>
      <c r="D100" s="569"/>
      <c r="E100" s="569"/>
      <c r="F100" s="569"/>
      <c r="G100" s="569"/>
      <c r="H100" s="569"/>
      <c r="I100" s="569"/>
      <c r="J100" s="569"/>
      <c r="K100" s="569"/>
      <c r="L100" s="569"/>
      <c r="M100" s="569"/>
      <c r="N100" s="569"/>
      <c r="O100" s="569"/>
      <c r="P100" s="569"/>
      <c r="Q100" s="569"/>
      <c r="R100" s="569"/>
      <c r="S100" s="569"/>
      <c r="T100" s="569"/>
    </row>
    <row r="101" spans="3:20" ht="12">
      <c r="C101" s="569"/>
      <c r="D101" s="569"/>
      <c r="E101" s="569"/>
      <c r="F101" s="569"/>
      <c r="G101" s="569"/>
      <c r="H101" s="569"/>
      <c r="I101" s="569"/>
      <c r="J101" s="569"/>
      <c r="K101" s="569"/>
      <c r="L101" s="569"/>
      <c r="M101" s="569"/>
      <c r="N101" s="569"/>
      <c r="O101" s="569"/>
      <c r="P101" s="569"/>
      <c r="Q101" s="569"/>
      <c r="R101" s="569"/>
      <c r="S101" s="569"/>
      <c r="T101" s="569"/>
    </row>
    <row r="102" spans="3:20" ht="12">
      <c r="C102" s="569"/>
      <c r="D102" s="569"/>
      <c r="E102" s="569"/>
      <c r="F102" s="569"/>
      <c r="G102" s="569"/>
      <c r="H102" s="569"/>
      <c r="I102" s="569"/>
      <c r="J102" s="569"/>
      <c r="K102" s="569"/>
      <c r="L102" s="569"/>
      <c r="M102" s="569"/>
      <c r="N102" s="569"/>
      <c r="O102" s="569"/>
      <c r="P102" s="569"/>
      <c r="Q102" s="569"/>
      <c r="R102" s="569"/>
      <c r="S102" s="569"/>
      <c r="T102" s="569"/>
    </row>
    <row r="103" spans="3:20" ht="12">
      <c r="C103" s="569"/>
      <c r="D103" s="569"/>
      <c r="E103" s="569"/>
      <c r="F103" s="569"/>
      <c r="G103" s="569"/>
      <c r="H103" s="569"/>
      <c r="I103" s="569"/>
      <c r="J103" s="569"/>
      <c r="K103" s="569"/>
      <c r="L103" s="569"/>
      <c r="M103" s="569"/>
      <c r="N103" s="569"/>
      <c r="O103" s="569"/>
      <c r="P103" s="569"/>
      <c r="Q103" s="569"/>
      <c r="R103" s="569"/>
      <c r="S103" s="569"/>
      <c r="T103" s="569"/>
    </row>
    <row r="104" spans="3:20" ht="12">
      <c r="C104" s="569"/>
      <c r="D104" s="569"/>
      <c r="E104" s="569"/>
      <c r="F104" s="569"/>
      <c r="G104" s="569"/>
      <c r="H104" s="569"/>
      <c r="I104" s="569"/>
      <c r="J104" s="569"/>
      <c r="K104" s="569"/>
      <c r="L104" s="569"/>
      <c r="M104" s="569"/>
      <c r="N104" s="569"/>
      <c r="O104" s="569"/>
      <c r="P104" s="569"/>
      <c r="Q104" s="569"/>
      <c r="R104" s="569"/>
      <c r="S104" s="569"/>
      <c r="T104" s="569"/>
    </row>
    <row r="105" spans="3:20" ht="12">
      <c r="C105" s="569"/>
      <c r="D105" s="569"/>
      <c r="E105" s="569"/>
      <c r="F105" s="569"/>
      <c r="G105" s="569"/>
      <c r="H105" s="569"/>
      <c r="I105" s="569"/>
      <c r="J105" s="569"/>
      <c r="K105" s="569"/>
      <c r="L105" s="569"/>
      <c r="M105" s="569"/>
      <c r="N105" s="569"/>
      <c r="O105" s="569"/>
      <c r="P105" s="569"/>
      <c r="Q105" s="569"/>
      <c r="R105" s="569"/>
      <c r="S105" s="569"/>
      <c r="T105" s="569"/>
    </row>
    <row r="106" spans="3:20" ht="12">
      <c r="C106" s="569"/>
      <c r="D106" s="569"/>
      <c r="E106" s="569"/>
      <c r="F106" s="569"/>
      <c r="G106" s="569"/>
      <c r="H106" s="569"/>
      <c r="I106" s="569"/>
      <c r="J106" s="569"/>
      <c r="K106" s="569"/>
      <c r="L106" s="569"/>
      <c r="M106" s="569"/>
      <c r="N106" s="569"/>
      <c r="O106" s="569"/>
      <c r="P106" s="569"/>
      <c r="Q106" s="569"/>
      <c r="R106" s="569"/>
      <c r="S106" s="569"/>
      <c r="T106" s="569"/>
    </row>
    <row r="107" spans="3:20" ht="12">
      <c r="C107" s="569"/>
      <c r="D107" s="569"/>
      <c r="E107" s="569"/>
      <c r="F107" s="569"/>
      <c r="G107" s="569"/>
      <c r="H107" s="569"/>
      <c r="I107" s="569"/>
      <c r="J107" s="569"/>
      <c r="K107" s="569"/>
      <c r="L107" s="569"/>
      <c r="M107" s="569"/>
      <c r="N107" s="569"/>
      <c r="O107" s="569"/>
      <c r="P107" s="569"/>
      <c r="Q107" s="569"/>
      <c r="R107" s="569"/>
      <c r="S107" s="569"/>
      <c r="T107" s="569"/>
    </row>
    <row r="108" spans="3:20" ht="12">
      <c r="C108" s="569"/>
      <c r="D108" s="569"/>
      <c r="E108" s="569"/>
      <c r="F108" s="569"/>
      <c r="G108" s="569"/>
      <c r="H108" s="569"/>
      <c r="I108" s="569"/>
      <c r="J108" s="569"/>
      <c r="K108" s="569"/>
      <c r="L108" s="569"/>
      <c r="M108" s="569"/>
      <c r="N108" s="569"/>
      <c r="O108" s="569"/>
      <c r="P108" s="569"/>
      <c r="Q108" s="569"/>
      <c r="R108" s="569"/>
      <c r="S108" s="569"/>
      <c r="T108" s="569"/>
    </row>
    <row r="109" spans="3:20" ht="12">
      <c r="C109" s="569"/>
      <c r="D109" s="569"/>
      <c r="E109" s="569"/>
      <c r="F109" s="569"/>
      <c r="G109" s="569"/>
      <c r="H109" s="569"/>
      <c r="I109" s="569"/>
      <c r="J109" s="569"/>
      <c r="K109" s="569"/>
      <c r="L109" s="569"/>
      <c r="M109" s="569"/>
      <c r="N109" s="569"/>
      <c r="O109" s="569"/>
      <c r="P109" s="569"/>
      <c r="Q109" s="569"/>
      <c r="R109" s="569"/>
      <c r="S109" s="569"/>
      <c r="T109" s="569"/>
    </row>
    <row r="110" spans="3:20" ht="12">
      <c r="C110" s="569"/>
      <c r="D110" s="569"/>
      <c r="E110" s="569"/>
      <c r="F110" s="569"/>
      <c r="G110" s="569"/>
      <c r="H110" s="569"/>
      <c r="I110" s="569"/>
      <c r="J110" s="569"/>
      <c r="K110" s="569"/>
      <c r="L110" s="569"/>
      <c r="M110" s="569"/>
      <c r="N110" s="569"/>
      <c r="O110" s="569"/>
      <c r="P110" s="569"/>
      <c r="Q110" s="569"/>
      <c r="R110" s="569"/>
      <c r="S110" s="569"/>
      <c r="T110" s="569"/>
    </row>
    <row r="111" spans="3:20" ht="12">
      <c r="C111" s="569"/>
      <c r="D111" s="569"/>
      <c r="E111" s="569"/>
      <c r="F111" s="569"/>
      <c r="G111" s="569"/>
      <c r="H111" s="569"/>
      <c r="I111" s="569"/>
      <c r="J111" s="569"/>
      <c r="K111" s="569"/>
      <c r="L111" s="569"/>
      <c r="M111" s="569"/>
      <c r="N111" s="569"/>
      <c r="O111" s="569"/>
      <c r="P111" s="569"/>
      <c r="Q111" s="569"/>
      <c r="R111" s="569"/>
      <c r="S111" s="569"/>
      <c r="T111" s="569"/>
    </row>
    <row r="112" spans="3:20" ht="12">
      <c r="C112" s="569"/>
      <c r="D112" s="569"/>
      <c r="E112" s="569"/>
      <c r="F112" s="569"/>
      <c r="G112" s="569"/>
      <c r="H112" s="569"/>
      <c r="I112" s="569"/>
      <c r="J112" s="569"/>
      <c r="K112" s="569"/>
      <c r="L112" s="569"/>
      <c r="M112" s="569"/>
      <c r="N112" s="569"/>
      <c r="O112" s="569"/>
      <c r="P112" s="569"/>
      <c r="Q112" s="569"/>
      <c r="R112" s="569"/>
      <c r="S112" s="569"/>
      <c r="T112" s="569"/>
    </row>
    <row r="113" spans="3:20" ht="12">
      <c r="C113" s="569"/>
      <c r="D113" s="569"/>
      <c r="E113" s="569"/>
      <c r="F113" s="569"/>
      <c r="G113" s="569"/>
      <c r="H113" s="569"/>
      <c r="I113" s="569"/>
      <c r="J113" s="569"/>
      <c r="K113" s="569"/>
      <c r="L113" s="569"/>
      <c r="M113" s="569"/>
      <c r="N113" s="569"/>
      <c r="O113" s="569"/>
      <c r="P113" s="569"/>
      <c r="Q113" s="569"/>
      <c r="R113" s="569"/>
      <c r="S113" s="569"/>
      <c r="T113" s="569"/>
    </row>
    <row r="114" spans="3:20" ht="12">
      <c r="C114" s="569"/>
      <c r="D114" s="569"/>
      <c r="E114" s="569"/>
      <c r="F114" s="569"/>
      <c r="G114" s="569"/>
      <c r="H114" s="569"/>
      <c r="I114" s="569"/>
      <c r="J114" s="569"/>
      <c r="K114" s="569"/>
      <c r="L114" s="569"/>
      <c r="M114" s="569"/>
      <c r="N114" s="569"/>
      <c r="O114" s="569"/>
      <c r="P114" s="569"/>
      <c r="Q114" s="569"/>
      <c r="R114" s="569"/>
      <c r="S114" s="569"/>
      <c r="T114" s="569"/>
    </row>
    <row r="115" spans="3:20" ht="12">
      <c r="C115" s="569"/>
      <c r="D115" s="569"/>
      <c r="E115" s="569"/>
      <c r="F115" s="569"/>
      <c r="G115" s="569"/>
      <c r="H115" s="569"/>
      <c r="I115" s="569"/>
      <c r="J115" s="569"/>
      <c r="K115" s="569"/>
      <c r="L115" s="569"/>
      <c r="M115" s="569"/>
      <c r="N115" s="569"/>
      <c r="O115" s="569"/>
      <c r="P115" s="569"/>
      <c r="Q115" s="569"/>
      <c r="R115" s="569"/>
      <c r="S115" s="569"/>
      <c r="T115" s="569"/>
    </row>
    <row r="116" spans="3:20" ht="12">
      <c r="C116" s="569"/>
      <c r="D116" s="569"/>
      <c r="E116" s="569"/>
      <c r="F116" s="569"/>
      <c r="G116" s="569"/>
      <c r="H116" s="569"/>
      <c r="I116" s="569"/>
      <c r="J116" s="569"/>
      <c r="K116" s="569"/>
      <c r="L116" s="569"/>
      <c r="M116" s="569"/>
      <c r="N116" s="569"/>
      <c r="O116" s="569"/>
      <c r="P116" s="569"/>
      <c r="Q116" s="569"/>
      <c r="R116" s="569"/>
      <c r="S116" s="569"/>
      <c r="T116" s="569"/>
    </row>
    <row r="117" spans="3:20" ht="12">
      <c r="C117" s="569"/>
      <c r="D117" s="569"/>
      <c r="E117" s="569"/>
      <c r="F117" s="569"/>
      <c r="G117" s="569"/>
      <c r="H117" s="569"/>
      <c r="I117" s="569"/>
      <c r="J117" s="569"/>
      <c r="K117" s="569"/>
      <c r="L117" s="569"/>
      <c r="M117" s="569"/>
      <c r="N117" s="569"/>
      <c r="O117" s="569"/>
      <c r="P117" s="569"/>
      <c r="Q117" s="569"/>
      <c r="R117" s="569"/>
      <c r="S117" s="569"/>
      <c r="T117" s="569"/>
    </row>
    <row r="118" spans="3:20" ht="12">
      <c r="C118" s="569"/>
      <c r="D118" s="569"/>
      <c r="E118" s="569"/>
      <c r="F118" s="569"/>
      <c r="G118" s="569"/>
      <c r="H118" s="569"/>
      <c r="I118" s="569"/>
      <c r="J118" s="569"/>
      <c r="K118" s="569"/>
      <c r="L118" s="569"/>
      <c r="M118" s="569"/>
      <c r="N118" s="569"/>
      <c r="O118" s="569"/>
      <c r="P118" s="569"/>
      <c r="Q118" s="569"/>
      <c r="R118" s="569"/>
      <c r="S118" s="569"/>
      <c r="T118" s="569"/>
    </row>
    <row r="119" spans="3:20" ht="12">
      <c r="C119" s="569"/>
      <c r="D119" s="569"/>
      <c r="E119" s="569"/>
      <c r="F119" s="569"/>
      <c r="G119" s="569"/>
      <c r="H119" s="569"/>
      <c r="I119" s="569"/>
      <c r="J119" s="569"/>
      <c r="K119" s="569"/>
      <c r="L119" s="569"/>
      <c r="M119" s="569"/>
      <c r="N119" s="569"/>
      <c r="O119" s="569"/>
      <c r="P119" s="569"/>
      <c r="Q119" s="569"/>
      <c r="R119" s="569"/>
      <c r="S119" s="569"/>
      <c r="T119" s="569"/>
    </row>
    <row r="120" spans="3:20" ht="12">
      <c r="C120" s="569"/>
      <c r="D120" s="569"/>
      <c r="E120" s="569"/>
      <c r="F120" s="569"/>
      <c r="G120" s="569"/>
      <c r="H120" s="569"/>
      <c r="I120" s="569"/>
      <c r="J120" s="569"/>
      <c r="K120" s="569"/>
      <c r="L120" s="569"/>
      <c r="M120" s="569"/>
      <c r="N120" s="569"/>
      <c r="O120" s="569"/>
      <c r="P120" s="569"/>
      <c r="Q120" s="569"/>
      <c r="R120" s="569"/>
      <c r="S120" s="569"/>
      <c r="T120" s="569"/>
    </row>
    <row r="121" spans="3:20" ht="12">
      <c r="C121" s="569"/>
      <c r="D121" s="569"/>
      <c r="E121" s="569"/>
      <c r="F121" s="569"/>
      <c r="G121" s="569"/>
      <c r="H121" s="569"/>
      <c r="I121" s="569"/>
      <c r="J121" s="569"/>
      <c r="K121" s="569"/>
      <c r="L121" s="569"/>
      <c r="M121" s="569"/>
      <c r="N121" s="569"/>
      <c r="O121" s="569"/>
      <c r="P121" s="569"/>
      <c r="Q121" s="569"/>
      <c r="R121" s="569"/>
      <c r="S121" s="569"/>
      <c r="T121" s="569"/>
    </row>
    <row r="122" spans="3:20" ht="12">
      <c r="C122" s="569"/>
      <c r="D122" s="569"/>
      <c r="E122" s="569"/>
      <c r="F122" s="569"/>
      <c r="G122" s="569"/>
      <c r="H122" s="569"/>
      <c r="I122" s="569"/>
      <c r="J122" s="569"/>
      <c r="K122" s="569"/>
      <c r="L122" s="569"/>
      <c r="M122" s="569"/>
      <c r="N122" s="569"/>
      <c r="O122" s="569"/>
      <c r="P122" s="569"/>
      <c r="Q122" s="569"/>
      <c r="R122" s="569"/>
      <c r="S122" s="569"/>
      <c r="T122" s="569"/>
    </row>
    <row r="123" spans="3:20" ht="12">
      <c r="C123" s="569"/>
      <c r="D123" s="569"/>
      <c r="E123" s="569"/>
      <c r="F123" s="569"/>
      <c r="G123" s="569"/>
      <c r="H123" s="569"/>
      <c r="I123" s="569"/>
      <c r="J123" s="569"/>
      <c r="K123" s="569"/>
      <c r="L123" s="569"/>
      <c r="M123" s="569"/>
      <c r="N123" s="569"/>
      <c r="O123" s="569"/>
      <c r="P123" s="569"/>
      <c r="Q123" s="569"/>
      <c r="R123" s="569"/>
      <c r="S123" s="569"/>
      <c r="T123" s="569"/>
    </row>
    <row r="124" spans="3:20" ht="12">
      <c r="C124" s="569"/>
      <c r="D124" s="569"/>
      <c r="E124" s="569"/>
      <c r="F124" s="569"/>
      <c r="G124" s="569"/>
      <c r="H124" s="569"/>
      <c r="I124" s="569"/>
      <c r="J124" s="569"/>
      <c r="K124" s="569"/>
      <c r="L124" s="569"/>
      <c r="M124" s="569"/>
      <c r="N124" s="569"/>
      <c r="O124" s="569"/>
      <c r="P124" s="569"/>
      <c r="Q124" s="569"/>
      <c r="R124" s="569"/>
      <c r="S124" s="569"/>
      <c r="T124" s="569"/>
    </row>
    <row r="125" spans="3:20" ht="12">
      <c r="C125" s="569"/>
      <c r="D125" s="569"/>
      <c r="E125" s="569"/>
      <c r="F125" s="569"/>
      <c r="G125" s="569"/>
      <c r="H125" s="569"/>
      <c r="I125" s="569"/>
      <c r="J125" s="569"/>
      <c r="K125" s="569"/>
      <c r="L125" s="569"/>
      <c r="M125" s="569"/>
      <c r="N125" s="569"/>
      <c r="O125" s="569"/>
      <c r="P125" s="569"/>
      <c r="Q125" s="569"/>
      <c r="R125" s="569"/>
      <c r="S125" s="569"/>
      <c r="T125" s="569"/>
    </row>
    <row r="126" spans="3:20" ht="12">
      <c r="C126" s="569"/>
      <c r="D126" s="569"/>
      <c r="E126" s="569"/>
      <c r="F126" s="569"/>
      <c r="G126" s="569"/>
      <c r="H126" s="569"/>
      <c r="I126" s="569"/>
      <c r="J126" s="569"/>
      <c r="K126" s="569"/>
      <c r="L126" s="569"/>
      <c r="M126" s="569"/>
      <c r="N126" s="569"/>
      <c r="O126" s="569"/>
      <c r="P126" s="569"/>
      <c r="Q126" s="569"/>
      <c r="R126" s="569"/>
      <c r="S126" s="569"/>
      <c r="T126" s="569"/>
    </row>
    <row r="127" spans="3:20" ht="12">
      <c r="C127" s="569"/>
      <c r="D127" s="569"/>
      <c r="E127" s="569"/>
      <c r="F127" s="569"/>
      <c r="G127" s="569"/>
      <c r="H127" s="569"/>
      <c r="I127" s="569"/>
      <c r="J127" s="569"/>
      <c r="K127" s="569"/>
      <c r="L127" s="569"/>
      <c r="M127" s="569"/>
      <c r="N127" s="569"/>
      <c r="O127" s="569"/>
      <c r="P127" s="569"/>
      <c r="Q127" s="569"/>
      <c r="R127" s="569"/>
      <c r="S127" s="569"/>
      <c r="T127" s="569"/>
    </row>
    <row r="128" spans="3:20" ht="12">
      <c r="C128" s="569"/>
      <c r="D128" s="569"/>
      <c r="E128" s="569"/>
      <c r="F128" s="569"/>
      <c r="G128" s="569"/>
      <c r="H128" s="569"/>
      <c r="I128" s="569"/>
      <c r="J128" s="569"/>
      <c r="K128" s="569"/>
      <c r="L128" s="569"/>
      <c r="M128" s="569"/>
      <c r="N128" s="569"/>
      <c r="O128" s="569"/>
      <c r="P128" s="569"/>
      <c r="Q128" s="569"/>
      <c r="R128" s="569"/>
      <c r="S128" s="569"/>
      <c r="T128" s="569"/>
    </row>
    <row r="129" spans="3:20" ht="12">
      <c r="C129" s="569"/>
      <c r="D129" s="569"/>
      <c r="E129" s="569"/>
      <c r="F129" s="569"/>
      <c r="G129" s="569"/>
      <c r="H129" s="569"/>
      <c r="I129" s="569"/>
      <c r="J129" s="569"/>
      <c r="K129" s="569"/>
      <c r="L129" s="569"/>
      <c r="M129" s="569"/>
      <c r="N129" s="569"/>
      <c r="O129" s="569"/>
      <c r="P129" s="569"/>
      <c r="Q129" s="569"/>
      <c r="R129" s="569"/>
      <c r="S129" s="569"/>
      <c r="T129" s="569"/>
    </row>
    <row r="130" spans="3:20" ht="12">
      <c r="C130" s="569"/>
      <c r="D130" s="569"/>
      <c r="E130" s="569"/>
      <c r="F130" s="569"/>
      <c r="G130" s="569"/>
      <c r="H130" s="569"/>
      <c r="I130" s="569"/>
      <c r="J130" s="569"/>
      <c r="K130" s="569"/>
      <c r="L130" s="569"/>
      <c r="M130" s="569"/>
      <c r="N130" s="569"/>
      <c r="O130" s="569"/>
      <c r="P130" s="569"/>
      <c r="Q130" s="569"/>
      <c r="R130" s="569"/>
      <c r="S130" s="569"/>
      <c r="T130" s="569"/>
    </row>
    <row r="131" spans="3:20" ht="12">
      <c r="C131" s="569"/>
      <c r="D131" s="569"/>
      <c r="E131" s="569"/>
      <c r="F131" s="569"/>
      <c r="G131" s="569"/>
      <c r="H131" s="569"/>
      <c r="I131" s="569"/>
      <c r="J131" s="569"/>
      <c r="K131" s="569"/>
      <c r="L131" s="569"/>
      <c r="M131" s="569"/>
      <c r="N131" s="569"/>
      <c r="O131" s="569"/>
      <c r="P131" s="569"/>
      <c r="Q131" s="569"/>
      <c r="R131" s="569"/>
      <c r="S131" s="569"/>
      <c r="T131" s="569"/>
    </row>
    <row r="132" spans="3:20" ht="12">
      <c r="C132" s="569"/>
      <c r="D132" s="569"/>
      <c r="E132" s="569"/>
      <c r="F132" s="569"/>
      <c r="G132" s="569"/>
      <c r="H132" s="569"/>
      <c r="I132" s="569"/>
      <c r="J132" s="569"/>
      <c r="K132" s="569"/>
      <c r="L132" s="569"/>
      <c r="M132" s="569"/>
      <c r="N132" s="569"/>
      <c r="O132" s="569"/>
      <c r="P132" s="569"/>
      <c r="Q132" s="569"/>
      <c r="R132" s="569"/>
      <c r="S132" s="569"/>
      <c r="T132" s="569"/>
    </row>
    <row r="133" spans="3:20" ht="12">
      <c r="C133" s="569"/>
      <c r="D133" s="569"/>
      <c r="E133" s="569"/>
      <c r="F133" s="569"/>
      <c r="G133" s="569"/>
      <c r="H133" s="569"/>
      <c r="I133" s="569"/>
      <c r="J133" s="569"/>
      <c r="K133" s="569"/>
      <c r="L133" s="569"/>
      <c r="M133" s="569"/>
      <c r="N133" s="569"/>
      <c r="O133" s="569"/>
      <c r="P133" s="569"/>
      <c r="Q133" s="569"/>
      <c r="R133" s="569"/>
      <c r="S133" s="569"/>
      <c r="T133" s="569"/>
    </row>
    <row r="134" spans="3:20" ht="12">
      <c r="C134" s="569"/>
      <c r="D134" s="569"/>
      <c r="E134" s="569"/>
      <c r="F134" s="569"/>
      <c r="G134" s="569"/>
      <c r="H134" s="569"/>
      <c r="I134" s="569"/>
      <c r="J134" s="569"/>
      <c r="K134" s="569"/>
      <c r="L134" s="569"/>
      <c r="M134" s="569"/>
      <c r="N134" s="569"/>
      <c r="O134" s="569"/>
      <c r="P134" s="569"/>
      <c r="Q134" s="569"/>
      <c r="R134" s="569"/>
      <c r="S134" s="569"/>
      <c r="T134" s="569"/>
    </row>
    <row r="135" spans="3:20" ht="12">
      <c r="C135" s="569"/>
      <c r="D135" s="569"/>
      <c r="E135" s="569"/>
      <c r="F135" s="569"/>
      <c r="G135" s="569"/>
      <c r="H135" s="569"/>
      <c r="I135" s="569"/>
      <c r="J135" s="569"/>
      <c r="K135" s="569"/>
      <c r="L135" s="569"/>
      <c r="M135" s="569"/>
      <c r="N135" s="569"/>
      <c r="O135" s="569"/>
      <c r="P135" s="569"/>
      <c r="Q135" s="569"/>
      <c r="R135" s="569"/>
      <c r="S135" s="569"/>
      <c r="T135" s="569"/>
    </row>
    <row r="136" spans="3:20" ht="12">
      <c r="C136" s="569"/>
      <c r="D136" s="569"/>
      <c r="E136" s="569"/>
      <c r="F136" s="569"/>
      <c r="G136" s="569"/>
      <c r="H136" s="569"/>
      <c r="I136" s="569"/>
      <c r="J136" s="569"/>
      <c r="K136" s="569"/>
      <c r="L136" s="569"/>
      <c r="M136" s="569"/>
      <c r="N136" s="569"/>
      <c r="O136" s="569"/>
      <c r="P136" s="569"/>
      <c r="Q136" s="569"/>
      <c r="R136" s="569"/>
      <c r="S136" s="569"/>
      <c r="T136" s="569"/>
    </row>
    <row r="137" spans="3:20" ht="12">
      <c r="C137" s="569"/>
      <c r="D137" s="569"/>
      <c r="E137" s="569"/>
      <c r="F137" s="569"/>
      <c r="G137" s="569"/>
      <c r="H137" s="569"/>
      <c r="I137" s="569"/>
      <c r="J137" s="569"/>
      <c r="K137" s="569"/>
      <c r="L137" s="569"/>
      <c r="M137" s="569"/>
      <c r="N137" s="569"/>
      <c r="O137" s="569"/>
      <c r="P137" s="569"/>
      <c r="Q137" s="569"/>
      <c r="R137" s="569"/>
      <c r="S137" s="569"/>
      <c r="T137" s="569"/>
    </row>
    <row r="138" spans="3:20" ht="12">
      <c r="C138" s="569"/>
      <c r="D138" s="569"/>
      <c r="E138" s="569"/>
      <c r="F138" s="569"/>
      <c r="G138" s="569"/>
      <c r="H138" s="569"/>
      <c r="I138" s="569"/>
      <c r="J138" s="569"/>
      <c r="K138" s="569"/>
      <c r="L138" s="569"/>
      <c r="M138" s="569"/>
      <c r="N138" s="569"/>
      <c r="O138" s="569"/>
      <c r="P138" s="569"/>
      <c r="Q138" s="569"/>
      <c r="R138" s="569"/>
      <c r="S138" s="569"/>
      <c r="T138" s="569"/>
    </row>
  </sheetData>
  <mergeCells count="35">
    <mergeCell ref="W5:AH5"/>
    <mergeCell ref="R4:AH4"/>
    <mergeCell ref="C3:AH3"/>
    <mergeCell ref="AF6:AG6"/>
    <mergeCell ref="R5:T5"/>
    <mergeCell ref="U5:V5"/>
    <mergeCell ref="B3:B6"/>
    <mergeCell ref="C5:C6"/>
    <mergeCell ref="D5:F5"/>
    <mergeCell ref="C4:Q4"/>
    <mergeCell ref="G5:Q5"/>
    <mergeCell ref="AI3:AO3"/>
    <mergeCell ref="AI4:AI6"/>
    <mergeCell ref="AJ4:AJ6"/>
    <mergeCell ref="AK4:AK6"/>
    <mergeCell ref="AL4:AO4"/>
    <mergeCell ref="AL5:AL6"/>
    <mergeCell ref="AM5:AM6"/>
    <mergeCell ref="AN5:AN6"/>
    <mergeCell ref="AO5:AO6"/>
    <mergeCell ref="AP3:BE3"/>
    <mergeCell ref="AP4:AS4"/>
    <mergeCell ref="AP5:AP6"/>
    <mergeCell ref="AQ5:AS5"/>
    <mergeCell ref="AT4:AX4"/>
    <mergeCell ref="AT5:AV5"/>
    <mergeCell ref="AW5:AX5"/>
    <mergeCell ref="AY4:AY6"/>
    <mergeCell ref="AZ4:AZ6"/>
    <mergeCell ref="BA4:BA6"/>
    <mergeCell ref="BB4:BE4"/>
    <mergeCell ref="BB5:BB6"/>
    <mergeCell ref="BC5:BC6"/>
    <mergeCell ref="BD5:BD6"/>
    <mergeCell ref="BE5:BE6"/>
  </mergeCells>
  <printOptions/>
  <pageMargins left="0.75" right="0.75" top="1" bottom="1" header="0.512" footer="0.512"/>
  <pageSetup orientation="portrait" paperSize="8" r:id="rId1"/>
</worksheet>
</file>

<file path=xl/worksheets/sheet15.xml><?xml version="1.0" encoding="utf-8"?>
<worksheet xmlns="http://schemas.openxmlformats.org/spreadsheetml/2006/main" xmlns:r="http://schemas.openxmlformats.org/officeDocument/2006/relationships">
  <dimension ref="B2:AQ25"/>
  <sheetViews>
    <sheetView workbookViewId="0" topLeftCell="A1">
      <selection activeCell="A1" sqref="A1"/>
    </sheetView>
  </sheetViews>
  <sheetFormatPr defaultColWidth="9.00390625" defaultRowHeight="13.5"/>
  <cols>
    <col min="1" max="1" width="2.625" style="572" customWidth="1"/>
    <col min="2" max="2" width="2.00390625" style="572" customWidth="1"/>
    <col min="3" max="3" width="16.75390625" style="572" customWidth="1"/>
    <col min="4" max="4" width="9.125" style="572" bestFit="1" customWidth="1"/>
    <col min="5" max="5" width="11.625" style="572" bestFit="1" customWidth="1"/>
    <col min="6" max="6" width="10.75390625" style="572" bestFit="1" customWidth="1"/>
    <col min="7" max="7" width="9.00390625" style="572" customWidth="1"/>
    <col min="8" max="8" width="11.625" style="572" bestFit="1" customWidth="1"/>
    <col min="9" max="11" width="10.75390625" style="572" bestFit="1" customWidth="1"/>
    <col min="12" max="12" width="9.00390625" style="578" customWidth="1"/>
    <col min="13" max="13" width="11.625" style="572" bestFit="1" customWidth="1"/>
    <col min="14" max="14" width="10.75390625" style="572" bestFit="1" customWidth="1"/>
    <col min="15" max="15" width="9.00390625" style="578" customWidth="1"/>
    <col min="16" max="16" width="9.00390625" style="576" customWidth="1"/>
    <col min="17" max="17" width="9.00390625" style="572" customWidth="1"/>
    <col min="18" max="18" width="9.00390625" style="577" customWidth="1"/>
    <col min="19" max="19" width="9.875" style="578" bestFit="1" customWidth="1"/>
    <col min="20" max="20" width="9.00390625" style="577" customWidth="1"/>
    <col min="21" max="21" width="9.00390625" style="572" customWidth="1"/>
    <col min="22" max="22" width="9.00390625" style="577" customWidth="1"/>
    <col min="23" max="23" width="9.00390625" style="572" customWidth="1"/>
    <col min="24" max="24" width="9.00390625" style="577" customWidth="1"/>
    <col min="25" max="25" width="9.00390625" style="572" customWidth="1"/>
    <col min="26" max="26" width="9.00390625" style="576" customWidth="1"/>
    <col min="27" max="27" width="9.00390625" style="572" customWidth="1"/>
    <col min="28" max="28" width="9.00390625" style="577" customWidth="1"/>
    <col min="29" max="29" width="9.00390625" style="572" customWidth="1"/>
    <col min="30" max="30" width="12.875" style="572" customWidth="1"/>
    <col min="31" max="34" width="9.00390625" style="572" customWidth="1"/>
    <col min="35" max="35" width="10.75390625" style="572" customWidth="1"/>
    <col min="36" max="39" width="9.00390625" style="572" customWidth="1"/>
    <col min="40" max="40" width="10.375" style="572" customWidth="1"/>
    <col min="41" max="41" width="9.875" style="572" bestFit="1" customWidth="1"/>
    <col min="42" max="42" width="3.625" style="572" customWidth="1"/>
    <col min="43" max="43" width="9.875" style="572" bestFit="1" customWidth="1"/>
    <col min="44" max="16384" width="9.00390625" style="572" customWidth="1"/>
  </cols>
  <sheetData>
    <row r="2" spans="2:15" ht="14.25">
      <c r="B2" s="573" t="s">
        <v>1397</v>
      </c>
      <c r="H2" s="574"/>
      <c r="I2" s="574"/>
      <c r="J2" s="574"/>
      <c r="K2" s="574"/>
      <c r="L2" s="575"/>
      <c r="M2" s="574"/>
      <c r="N2" s="574"/>
      <c r="O2" s="575"/>
    </row>
    <row r="3" spans="2:43" ht="12.75" thickBot="1">
      <c r="B3" s="579"/>
      <c r="C3" s="579"/>
      <c r="D3" s="579"/>
      <c r="E3" s="579"/>
      <c r="F3" s="579"/>
      <c r="G3" s="579"/>
      <c r="H3" s="579"/>
      <c r="I3" s="579"/>
      <c r="J3" s="579"/>
      <c r="K3" s="579"/>
      <c r="L3" s="580"/>
      <c r="M3" s="579"/>
      <c r="N3" s="579"/>
      <c r="O3" s="580"/>
      <c r="P3" s="581"/>
      <c r="Q3" s="579"/>
      <c r="R3" s="582"/>
      <c r="S3" s="580"/>
      <c r="T3" s="582"/>
      <c r="U3" s="579"/>
      <c r="V3" s="582"/>
      <c r="W3" s="579"/>
      <c r="X3" s="582"/>
      <c r="Y3" s="579"/>
      <c r="Z3" s="581"/>
      <c r="AA3" s="579"/>
      <c r="AB3" s="582"/>
      <c r="AC3" s="579"/>
      <c r="AD3" s="583"/>
      <c r="AE3" s="579"/>
      <c r="AF3" s="579"/>
      <c r="AG3" s="579"/>
      <c r="AH3" s="579"/>
      <c r="AI3" s="579"/>
      <c r="AJ3" s="579"/>
      <c r="AK3" s="579"/>
      <c r="AL3" s="579"/>
      <c r="AM3" s="579"/>
      <c r="AN3" s="579"/>
      <c r="AO3" s="579"/>
      <c r="AP3" s="579"/>
      <c r="AQ3" s="584" t="s">
        <v>1335</v>
      </c>
    </row>
    <row r="4" spans="2:43" ht="12.75" thickTop="1">
      <c r="B4" s="1461" t="s">
        <v>1336</v>
      </c>
      <c r="C4" s="1461"/>
      <c r="D4" s="1461" t="s">
        <v>1337</v>
      </c>
      <c r="E4" s="1461" t="s">
        <v>1338</v>
      </c>
      <c r="F4" s="1461" t="s">
        <v>1339</v>
      </c>
      <c r="G4" s="1463" t="s">
        <v>1340</v>
      </c>
      <c r="H4" s="1463" t="s">
        <v>1341</v>
      </c>
      <c r="I4" s="1461" t="s">
        <v>1342</v>
      </c>
      <c r="J4" s="1461"/>
      <c r="K4" s="1461"/>
      <c r="L4" s="1461"/>
      <c r="M4" s="1461"/>
      <c r="N4" s="1461"/>
      <c r="O4" s="1461"/>
      <c r="P4" s="1461"/>
      <c r="Q4" s="1461"/>
      <c r="R4" s="1461"/>
      <c r="S4" s="1461"/>
      <c r="T4" s="1461"/>
      <c r="U4" s="1461"/>
      <c r="V4" s="1461"/>
      <c r="W4" s="1461"/>
      <c r="X4" s="1461"/>
      <c r="Y4" s="1461"/>
      <c r="Z4" s="1461"/>
      <c r="AA4" s="1461"/>
      <c r="AB4" s="1461"/>
      <c r="AC4" s="1461"/>
      <c r="AD4" s="1461"/>
      <c r="AE4" s="1461"/>
      <c r="AF4" s="1461"/>
      <c r="AG4" s="1461"/>
      <c r="AH4" s="1461"/>
      <c r="AI4" s="1461"/>
      <c r="AJ4" s="1461" t="s">
        <v>1343</v>
      </c>
      <c r="AK4" s="1461"/>
      <c r="AL4" s="1461" t="s">
        <v>1344</v>
      </c>
      <c r="AM4" s="1461"/>
      <c r="AN4" s="1463" t="s">
        <v>1345</v>
      </c>
      <c r="AO4" s="1461" t="s">
        <v>1346</v>
      </c>
      <c r="AP4" s="1461" t="s">
        <v>1347</v>
      </c>
      <c r="AQ4" s="1461"/>
    </row>
    <row r="5" spans="2:43" ht="12">
      <c r="B5" s="1462"/>
      <c r="C5" s="1462"/>
      <c r="D5" s="1462"/>
      <c r="E5" s="1462"/>
      <c r="F5" s="1462"/>
      <c r="G5" s="1462"/>
      <c r="H5" s="1464"/>
      <c r="I5" s="1462" t="s">
        <v>1348</v>
      </c>
      <c r="J5" s="1462"/>
      <c r="K5" s="1462"/>
      <c r="L5" s="1462"/>
      <c r="M5" s="1462" t="s">
        <v>1349</v>
      </c>
      <c r="N5" s="1462"/>
      <c r="O5" s="1462"/>
      <c r="P5" s="1462"/>
      <c r="Q5" s="1462"/>
      <c r="R5" s="1462"/>
      <c r="S5" s="1467" t="s">
        <v>1350</v>
      </c>
      <c r="T5" s="1467"/>
      <c r="U5" s="1467"/>
      <c r="V5" s="1467"/>
      <c r="W5" s="1467"/>
      <c r="X5" s="1467"/>
      <c r="Y5" s="1467"/>
      <c r="Z5" s="1467"/>
      <c r="AA5" s="1467"/>
      <c r="AB5" s="1466" t="s">
        <v>1351</v>
      </c>
      <c r="AC5" s="1466"/>
      <c r="AD5" s="1466"/>
      <c r="AE5" s="1466"/>
      <c r="AF5" s="1466"/>
      <c r="AG5" s="1466"/>
      <c r="AH5" s="1466"/>
      <c r="AI5" s="1466"/>
      <c r="AJ5" s="1462"/>
      <c r="AK5" s="1462"/>
      <c r="AL5" s="1462"/>
      <c r="AM5" s="1462"/>
      <c r="AN5" s="1464"/>
      <c r="AO5" s="1462"/>
      <c r="AP5" s="1462"/>
      <c r="AQ5" s="1462"/>
    </row>
    <row r="6" spans="2:43" ht="12">
      <c r="B6" s="1462"/>
      <c r="C6" s="1462"/>
      <c r="D6" s="1462"/>
      <c r="E6" s="1462"/>
      <c r="F6" s="1462"/>
      <c r="G6" s="1462"/>
      <c r="H6" s="1464"/>
      <c r="I6" s="1464" t="s">
        <v>1352</v>
      </c>
      <c r="J6" s="1464" t="s">
        <v>1353</v>
      </c>
      <c r="K6" s="1464" t="s">
        <v>1354</v>
      </c>
      <c r="L6" s="1465" t="s">
        <v>1355</v>
      </c>
      <c r="M6" s="1462" t="s">
        <v>1356</v>
      </c>
      <c r="N6" s="1464" t="s">
        <v>1357</v>
      </c>
      <c r="O6" s="1464"/>
      <c r="P6" s="1464"/>
      <c r="Q6" s="1464"/>
      <c r="R6" s="1466" t="s">
        <v>1358</v>
      </c>
      <c r="S6" s="1467" t="s">
        <v>1359</v>
      </c>
      <c r="T6" s="1466" t="s">
        <v>1360</v>
      </c>
      <c r="U6" s="1466"/>
      <c r="V6" s="1466"/>
      <c r="W6" s="1466"/>
      <c r="X6" s="1466"/>
      <c r="Y6" s="1466"/>
      <c r="Z6" s="1466" t="s">
        <v>1361</v>
      </c>
      <c r="AA6" s="1466"/>
      <c r="AB6" s="1466" t="s">
        <v>1362</v>
      </c>
      <c r="AC6" s="1466"/>
      <c r="AD6" s="1466"/>
      <c r="AE6" s="1466"/>
      <c r="AF6" s="1462" t="s">
        <v>1363</v>
      </c>
      <c r="AG6" s="1462"/>
      <c r="AH6" s="1462"/>
      <c r="AI6" s="1462"/>
      <c r="AJ6" s="1462" t="s">
        <v>1364</v>
      </c>
      <c r="AK6" s="1462" t="s">
        <v>1365</v>
      </c>
      <c r="AL6" s="1462" t="s">
        <v>1366</v>
      </c>
      <c r="AM6" s="1462" t="s">
        <v>1334</v>
      </c>
      <c r="AN6" s="1464"/>
      <c r="AO6" s="1462"/>
      <c r="AP6" s="1462"/>
      <c r="AQ6" s="1462"/>
    </row>
    <row r="7" spans="2:43" ht="12">
      <c r="B7" s="1462"/>
      <c r="C7" s="1462"/>
      <c r="D7" s="1462"/>
      <c r="E7" s="1462"/>
      <c r="F7" s="1462"/>
      <c r="G7" s="1462"/>
      <c r="H7" s="1464"/>
      <c r="I7" s="1464"/>
      <c r="J7" s="1462"/>
      <c r="K7" s="1464"/>
      <c r="L7" s="1465"/>
      <c r="M7" s="1462"/>
      <c r="N7" s="1464" t="s">
        <v>1367</v>
      </c>
      <c r="O7" s="1467" t="s">
        <v>1368</v>
      </c>
      <c r="P7" s="1466" t="s">
        <v>1369</v>
      </c>
      <c r="Q7" s="1466"/>
      <c r="R7" s="1466"/>
      <c r="S7" s="1467"/>
      <c r="T7" s="1466" t="s">
        <v>1370</v>
      </c>
      <c r="U7" s="1462" t="s">
        <v>1371</v>
      </c>
      <c r="V7" s="1466" t="s">
        <v>1372</v>
      </c>
      <c r="W7" s="1466"/>
      <c r="X7" s="1466"/>
      <c r="Y7" s="1466"/>
      <c r="Z7" s="1466" t="s">
        <v>1373</v>
      </c>
      <c r="AA7" s="1462" t="s">
        <v>1374</v>
      </c>
      <c r="AB7" s="1470" t="s">
        <v>1375</v>
      </c>
      <c r="AC7" s="1462" t="s">
        <v>1376</v>
      </c>
      <c r="AD7" s="1468" t="s">
        <v>1377</v>
      </c>
      <c r="AE7" s="1462" t="s">
        <v>1378</v>
      </c>
      <c r="AF7" s="1468" t="s">
        <v>1377</v>
      </c>
      <c r="AG7" s="1462" t="s">
        <v>1379</v>
      </c>
      <c r="AH7" s="1469" t="s">
        <v>1380</v>
      </c>
      <c r="AI7" s="587"/>
      <c r="AJ7" s="1462"/>
      <c r="AK7" s="1462"/>
      <c r="AL7" s="1462"/>
      <c r="AM7" s="1462"/>
      <c r="AN7" s="1464"/>
      <c r="AO7" s="1462"/>
      <c r="AP7" s="1462"/>
      <c r="AQ7" s="1462"/>
    </row>
    <row r="8" spans="2:43" ht="24">
      <c r="B8" s="1462"/>
      <c r="C8" s="1462"/>
      <c r="D8" s="1462"/>
      <c r="E8" s="1462"/>
      <c r="F8" s="1462"/>
      <c r="G8" s="1462"/>
      <c r="H8" s="1464"/>
      <c r="I8" s="1464"/>
      <c r="J8" s="1462"/>
      <c r="K8" s="1464"/>
      <c r="L8" s="1465"/>
      <c r="M8" s="1462"/>
      <c r="N8" s="1464"/>
      <c r="O8" s="1467"/>
      <c r="P8" s="586" t="s">
        <v>1381</v>
      </c>
      <c r="Q8" s="585" t="s">
        <v>1382</v>
      </c>
      <c r="R8" s="1466"/>
      <c r="S8" s="1467"/>
      <c r="T8" s="1466"/>
      <c r="U8" s="1462"/>
      <c r="V8" s="586" t="s">
        <v>1383</v>
      </c>
      <c r="W8" s="588" t="s">
        <v>1384</v>
      </c>
      <c r="X8" s="586" t="s">
        <v>1385</v>
      </c>
      <c r="Y8" s="589" t="s">
        <v>1384</v>
      </c>
      <c r="Z8" s="1466"/>
      <c r="AA8" s="1462"/>
      <c r="AB8" s="1466"/>
      <c r="AC8" s="1462"/>
      <c r="AD8" s="1468"/>
      <c r="AE8" s="1462"/>
      <c r="AF8" s="1468"/>
      <c r="AG8" s="1462"/>
      <c r="AH8" s="1462"/>
      <c r="AI8" s="590" t="s">
        <v>1386</v>
      </c>
      <c r="AJ8" s="1462"/>
      <c r="AK8" s="1462"/>
      <c r="AL8" s="1462"/>
      <c r="AM8" s="1462"/>
      <c r="AN8" s="1464"/>
      <c r="AO8" s="1462"/>
      <c r="AP8" s="1462"/>
      <c r="AQ8" s="1462"/>
    </row>
    <row r="9" spans="2:43" s="591" customFormat="1" ht="11.25">
      <c r="B9" s="1457" t="s">
        <v>1205</v>
      </c>
      <c r="C9" s="1458"/>
      <c r="D9" s="592">
        <f>SUM(D12,D18,D24)</f>
        <v>13844</v>
      </c>
      <c r="E9" s="593">
        <v>13212.9</v>
      </c>
      <c r="F9" s="593">
        <f>SUM(F12,F18,F24)</f>
        <v>648.6</v>
      </c>
      <c r="G9" s="593">
        <f>SUM(G12,G18,G24)</f>
        <v>126.9</v>
      </c>
      <c r="H9" s="593">
        <v>12436</v>
      </c>
      <c r="I9" s="593">
        <v>4965.2</v>
      </c>
      <c r="J9" s="593">
        <v>7470.7</v>
      </c>
      <c r="K9" s="593">
        <f>SUM(K12,K18,K24)</f>
        <v>939.4</v>
      </c>
      <c r="L9" s="593">
        <f>I9/H9*100</f>
        <v>39.92602122869089</v>
      </c>
      <c r="M9" s="593">
        <v>7501.6</v>
      </c>
      <c r="N9" s="593">
        <f>SUM(N12,N18,N24)</f>
        <v>4934.3</v>
      </c>
      <c r="O9" s="593">
        <f>SUM(O12,O18,O24)</f>
        <v>171</v>
      </c>
      <c r="P9" s="593">
        <f>SUM(P12,P18,P24)</f>
        <v>1646.8000000000002</v>
      </c>
      <c r="Q9" s="593">
        <f>SUM(Q12,Q18,Q24)</f>
        <v>3116.5</v>
      </c>
      <c r="R9" s="593">
        <f>N9/H9*100</f>
        <v>39.677549051141845</v>
      </c>
      <c r="S9" s="593">
        <v>12309.1</v>
      </c>
      <c r="T9" s="594">
        <f>SUM(T12,T18,T24)</f>
        <v>7372</v>
      </c>
      <c r="U9" s="593">
        <f>SUM(U12,U18,U24)</f>
        <v>111</v>
      </c>
      <c r="V9" s="594" t="s">
        <v>1387</v>
      </c>
      <c r="W9" s="594" t="s">
        <v>1387</v>
      </c>
      <c r="X9" s="594" t="s">
        <v>1387</v>
      </c>
      <c r="Y9" s="594" t="s">
        <v>1387</v>
      </c>
      <c r="Z9" s="594">
        <f aca="true" t="shared" si="0" ref="Z9:AE9">SUM(Z12,Z18,Z24)</f>
        <v>55</v>
      </c>
      <c r="AA9" s="593">
        <f t="shared" si="0"/>
        <v>15.8</v>
      </c>
      <c r="AB9" s="593">
        <f t="shared" si="0"/>
        <v>0.1</v>
      </c>
      <c r="AC9" s="593">
        <f t="shared" si="0"/>
        <v>35.300000000000004</v>
      </c>
      <c r="AD9" s="593">
        <f t="shared" si="0"/>
        <v>2984.9</v>
      </c>
      <c r="AE9" s="593">
        <f t="shared" si="0"/>
        <v>1945</v>
      </c>
      <c r="AF9" s="593">
        <v>225.7</v>
      </c>
      <c r="AG9" s="593">
        <v>2417.7</v>
      </c>
      <c r="AH9" s="593">
        <v>4827.4</v>
      </c>
      <c r="AI9" s="593">
        <f aca="true" t="shared" si="1" ref="AI9:AO9">SUM(AI12,AI18,AI24)</f>
        <v>939.4</v>
      </c>
      <c r="AJ9" s="594">
        <f t="shared" si="1"/>
        <v>9</v>
      </c>
      <c r="AK9" s="593">
        <f t="shared" si="1"/>
        <v>1.4000000000000001</v>
      </c>
      <c r="AL9" s="594">
        <f t="shared" si="1"/>
        <v>530</v>
      </c>
      <c r="AM9" s="594">
        <f t="shared" si="1"/>
        <v>0</v>
      </c>
      <c r="AN9" s="594">
        <f t="shared" si="1"/>
        <v>70</v>
      </c>
      <c r="AO9" s="595">
        <f t="shared" si="1"/>
        <v>86.97</v>
      </c>
      <c r="AP9" s="1457" t="s">
        <v>1205</v>
      </c>
      <c r="AQ9" s="1458"/>
    </row>
    <row r="10" spans="2:43" s="596" customFormat="1" ht="11.25">
      <c r="B10" s="597"/>
      <c r="C10" s="598"/>
      <c r="D10" s="599"/>
      <c r="E10" s="600"/>
      <c r="F10" s="600"/>
      <c r="G10" s="600"/>
      <c r="H10" s="600"/>
      <c r="I10" s="600"/>
      <c r="J10" s="600"/>
      <c r="K10" s="600"/>
      <c r="L10" s="600"/>
      <c r="M10" s="600"/>
      <c r="N10" s="600"/>
      <c r="O10" s="600"/>
      <c r="P10" s="601"/>
      <c r="Q10" s="601"/>
      <c r="R10" s="601"/>
      <c r="S10" s="601"/>
      <c r="T10" s="602"/>
      <c r="U10" s="600"/>
      <c r="V10" s="602"/>
      <c r="W10" s="602"/>
      <c r="X10" s="602"/>
      <c r="Y10" s="602"/>
      <c r="Z10" s="602"/>
      <c r="AA10" s="601"/>
      <c r="AB10" s="601"/>
      <c r="AC10" s="603"/>
      <c r="AD10" s="603"/>
      <c r="AE10" s="603"/>
      <c r="AF10" s="603"/>
      <c r="AG10" s="603"/>
      <c r="AH10" s="603"/>
      <c r="AI10" s="603"/>
      <c r="AJ10" s="604"/>
      <c r="AK10" s="603"/>
      <c r="AL10" s="604"/>
      <c r="AM10" s="604"/>
      <c r="AN10" s="604"/>
      <c r="AO10" s="605"/>
      <c r="AP10" s="597"/>
      <c r="AQ10" s="598"/>
    </row>
    <row r="11" spans="2:43" s="596" customFormat="1" ht="11.25">
      <c r="B11" s="597"/>
      <c r="C11" s="598"/>
      <c r="D11" s="599"/>
      <c r="E11" s="600"/>
      <c r="F11" s="600"/>
      <c r="G11" s="600"/>
      <c r="H11" s="600"/>
      <c r="I11" s="600"/>
      <c r="J11" s="600"/>
      <c r="K11" s="600"/>
      <c r="L11" s="600"/>
      <c r="M11" s="600"/>
      <c r="N11" s="600"/>
      <c r="O11" s="600"/>
      <c r="P11" s="601"/>
      <c r="Q11" s="601"/>
      <c r="R11" s="601"/>
      <c r="S11" s="601"/>
      <c r="T11" s="602"/>
      <c r="U11" s="600"/>
      <c r="V11" s="602"/>
      <c r="W11" s="602"/>
      <c r="X11" s="602"/>
      <c r="Y11" s="602"/>
      <c r="Z11" s="602"/>
      <c r="AA11" s="601"/>
      <c r="AB11" s="601"/>
      <c r="AC11" s="603"/>
      <c r="AD11" s="603"/>
      <c r="AE11" s="603"/>
      <c r="AF11" s="603"/>
      <c r="AG11" s="603"/>
      <c r="AH11" s="603"/>
      <c r="AI11" s="603"/>
      <c r="AJ11" s="604"/>
      <c r="AK11" s="603"/>
      <c r="AL11" s="604"/>
      <c r="AM11" s="604"/>
      <c r="AN11" s="604"/>
      <c r="AO11" s="605"/>
      <c r="AP11" s="597"/>
      <c r="AQ11" s="598"/>
    </row>
    <row r="12" spans="2:43" s="591" customFormat="1" ht="11.25">
      <c r="B12" s="1459" t="s">
        <v>1388</v>
      </c>
      <c r="C12" s="1460"/>
      <c r="D12" s="606">
        <f aca="true" t="shared" si="2" ref="D12:K12">SUM(D14,D16)</f>
        <v>18</v>
      </c>
      <c r="E12" s="601">
        <f t="shared" si="2"/>
        <v>968.5</v>
      </c>
      <c r="F12" s="601">
        <f t="shared" si="2"/>
        <v>86.30000000000001</v>
      </c>
      <c r="G12" s="601">
        <f t="shared" si="2"/>
        <v>0</v>
      </c>
      <c r="H12" s="601">
        <f t="shared" si="2"/>
        <v>882.2</v>
      </c>
      <c r="I12" s="601">
        <f t="shared" si="2"/>
        <v>769.3</v>
      </c>
      <c r="J12" s="601">
        <f t="shared" si="2"/>
        <v>112.9</v>
      </c>
      <c r="K12" s="601">
        <f t="shared" si="2"/>
        <v>0</v>
      </c>
      <c r="L12" s="601">
        <f>I12/H12*100</f>
        <v>87.20244842439355</v>
      </c>
      <c r="M12" s="601">
        <f>SUM(M14,M16)</f>
        <v>122.9</v>
      </c>
      <c r="N12" s="601">
        <f>SUM(N14,N16)</f>
        <v>759.3</v>
      </c>
      <c r="O12" s="601">
        <f>SUM(O14,O16)</f>
        <v>84.10000000000001</v>
      </c>
      <c r="P12" s="601">
        <v>600</v>
      </c>
      <c r="Q12" s="601">
        <f>SUM(Q14,Q16)</f>
        <v>75.2</v>
      </c>
      <c r="R12" s="601">
        <f>N12/H12*100</f>
        <v>86.0689186125595</v>
      </c>
      <c r="S12" s="601">
        <v>845.8</v>
      </c>
      <c r="T12" s="602">
        <f aca="true" t="shared" si="3" ref="T12:AO12">SUM(T14,T16)</f>
        <v>749</v>
      </c>
      <c r="U12" s="601">
        <f t="shared" si="3"/>
        <v>25.099999999999998</v>
      </c>
      <c r="V12" s="602">
        <f t="shared" si="3"/>
        <v>0</v>
      </c>
      <c r="W12" s="602">
        <f t="shared" si="3"/>
        <v>0</v>
      </c>
      <c r="X12" s="602">
        <f t="shared" si="3"/>
        <v>282</v>
      </c>
      <c r="Y12" s="602">
        <f t="shared" si="3"/>
        <v>22272</v>
      </c>
      <c r="Z12" s="602">
        <f t="shared" si="3"/>
        <v>29</v>
      </c>
      <c r="AA12" s="601">
        <f t="shared" si="3"/>
        <v>11.3</v>
      </c>
      <c r="AB12" s="601">
        <f t="shared" si="3"/>
        <v>0</v>
      </c>
      <c r="AC12" s="601">
        <f t="shared" si="3"/>
        <v>17.900000000000002</v>
      </c>
      <c r="AD12" s="601">
        <f t="shared" si="3"/>
        <v>695.3</v>
      </c>
      <c r="AE12" s="601">
        <f t="shared" si="3"/>
        <v>56.1</v>
      </c>
      <c r="AF12" s="601">
        <f t="shared" si="3"/>
        <v>7.8</v>
      </c>
      <c r="AG12" s="601">
        <f t="shared" si="3"/>
        <v>74.7</v>
      </c>
      <c r="AH12" s="601">
        <f t="shared" si="3"/>
        <v>30.3</v>
      </c>
      <c r="AI12" s="601">
        <f t="shared" si="3"/>
        <v>0</v>
      </c>
      <c r="AJ12" s="602">
        <f t="shared" si="3"/>
        <v>0</v>
      </c>
      <c r="AK12" s="601">
        <f t="shared" si="3"/>
        <v>0</v>
      </c>
      <c r="AL12" s="602">
        <f t="shared" si="3"/>
        <v>47</v>
      </c>
      <c r="AM12" s="602">
        <f t="shared" si="3"/>
        <v>0</v>
      </c>
      <c r="AN12" s="602">
        <f t="shared" si="3"/>
        <v>57</v>
      </c>
      <c r="AO12" s="607">
        <f t="shared" si="3"/>
        <v>13.52</v>
      </c>
      <c r="AP12" s="1459" t="s">
        <v>1388</v>
      </c>
      <c r="AQ12" s="1460"/>
    </row>
    <row r="13" spans="2:43" s="596" customFormat="1" ht="12">
      <c r="B13" s="597"/>
      <c r="C13" s="598"/>
      <c r="D13" s="599"/>
      <c r="E13" s="600"/>
      <c r="F13" s="600"/>
      <c r="G13" s="600"/>
      <c r="H13" s="600"/>
      <c r="I13" s="600"/>
      <c r="J13" s="600"/>
      <c r="K13" s="600"/>
      <c r="L13" s="608"/>
      <c r="M13" s="600"/>
      <c r="N13" s="600"/>
      <c r="O13" s="600"/>
      <c r="P13" s="601"/>
      <c r="Q13" s="601"/>
      <c r="R13" s="601"/>
      <c r="S13" s="601"/>
      <c r="T13" s="602"/>
      <c r="U13" s="600"/>
      <c r="V13" s="602"/>
      <c r="W13" s="602"/>
      <c r="X13" s="602"/>
      <c r="Y13" s="602"/>
      <c r="Z13" s="602"/>
      <c r="AA13" s="601"/>
      <c r="AB13" s="601"/>
      <c r="AC13" s="603"/>
      <c r="AD13" s="603"/>
      <c r="AE13" s="603"/>
      <c r="AF13" s="603"/>
      <c r="AG13" s="603"/>
      <c r="AH13" s="603"/>
      <c r="AI13" s="603"/>
      <c r="AJ13" s="604"/>
      <c r="AK13" s="603"/>
      <c r="AL13" s="604"/>
      <c r="AM13" s="604"/>
      <c r="AN13" s="604"/>
      <c r="AO13" s="605"/>
      <c r="AP13" s="597"/>
      <c r="AQ13" s="598"/>
    </row>
    <row r="14" spans="2:43" s="574" customFormat="1" ht="12">
      <c r="B14" s="609"/>
      <c r="C14" s="610" t="s">
        <v>1389</v>
      </c>
      <c r="D14" s="611">
        <v>9</v>
      </c>
      <c r="E14" s="612">
        <v>517.2</v>
      </c>
      <c r="F14" s="612">
        <v>46.2</v>
      </c>
      <c r="G14" s="612">
        <v>0</v>
      </c>
      <c r="H14" s="612">
        <v>471</v>
      </c>
      <c r="I14" s="612">
        <v>471</v>
      </c>
      <c r="J14" s="612">
        <v>0</v>
      </c>
      <c r="K14" s="612">
        <v>0</v>
      </c>
      <c r="L14" s="612">
        <f>I14/H14*100</f>
        <v>100</v>
      </c>
      <c r="M14" s="612">
        <v>0</v>
      </c>
      <c r="N14" s="612">
        <v>471</v>
      </c>
      <c r="O14" s="612">
        <v>77.4</v>
      </c>
      <c r="P14" s="612">
        <v>393.6</v>
      </c>
      <c r="Q14" s="612">
        <v>0</v>
      </c>
      <c r="R14" s="613">
        <f>N14/H14*100</f>
        <v>100</v>
      </c>
      <c r="S14" s="612">
        <v>443</v>
      </c>
      <c r="T14" s="614">
        <v>429</v>
      </c>
      <c r="U14" s="612">
        <v>17.9</v>
      </c>
      <c r="V14" s="614">
        <v>0</v>
      </c>
      <c r="W14" s="614">
        <v>0</v>
      </c>
      <c r="X14" s="614">
        <v>196</v>
      </c>
      <c r="Y14" s="614">
        <v>16487</v>
      </c>
      <c r="Z14" s="614">
        <v>22</v>
      </c>
      <c r="AA14" s="612">
        <v>10</v>
      </c>
      <c r="AB14" s="612">
        <v>0</v>
      </c>
      <c r="AC14" s="613">
        <v>16.3</v>
      </c>
      <c r="AD14" s="613">
        <v>453.6</v>
      </c>
      <c r="AE14" s="613">
        <v>1.1</v>
      </c>
      <c r="AF14" s="613">
        <v>0</v>
      </c>
      <c r="AG14" s="613">
        <v>74.7</v>
      </c>
      <c r="AH14" s="613">
        <v>30.3</v>
      </c>
      <c r="AI14" s="613">
        <v>0</v>
      </c>
      <c r="AJ14" s="615">
        <v>0</v>
      </c>
      <c r="AK14" s="613">
        <v>0</v>
      </c>
      <c r="AL14" s="615">
        <v>36</v>
      </c>
      <c r="AM14" s="615">
        <v>0</v>
      </c>
      <c r="AN14" s="615">
        <v>53</v>
      </c>
      <c r="AO14" s="616">
        <v>9.39</v>
      </c>
      <c r="AP14" s="609"/>
      <c r="AQ14" s="610" t="s">
        <v>1389</v>
      </c>
    </row>
    <row r="15" spans="2:43" s="617" customFormat="1" ht="12">
      <c r="B15" s="618"/>
      <c r="C15" s="619"/>
      <c r="D15" s="620"/>
      <c r="E15" s="608"/>
      <c r="F15" s="608"/>
      <c r="G15" s="608"/>
      <c r="H15" s="608"/>
      <c r="I15" s="608"/>
      <c r="J15" s="608"/>
      <c r="K15" s="608"/>
      <c r="L15" s="608"/>
      <c r="M15" s="608"/>
      <c r="N15" s="608"/>
      <c r="O15" s="608"/>
      <c r="P15" s="612"/>
      <c r="Q15" s="612"/>
      <c r="R15" s="612"/>
      <c r="S15" s="612"/>
      <c r="T15" s="614"/>
      <c r="U15" s="608"/>
      <c r="V15" s="614"/>
      <c r="W15" s="614"/>
      <c r="X15" s="614"/>
      <c r="Y15" s="614"/>
      <c r="Z15" s="614"/>
      <c r="AA15" s="612"/>
      <c r="AB15" s="612"/>
      <c r="AC15" s="613"/>
      <c r="AD15" s="613"/>
      <c r="AE15" s="613"/>
      <c r="AF15" s="613"/>
      <c r="AG15" s="613"/>
      <c r="AH15" s="613"/>
      <c r="AI15" s="613"/>
      <c r="AJ15" s="615"/>
      <c r="AK15" s="613"/>
      <c r="AL15" s="615"/>
      <c r="AM15" s="615"/>
      <c r="AN15" s="615"/>
      <c r="AO15" s="616"/>
      <c r="AP15" s="618"/>
      <c r="AQ15" s="619"/>
    </row>
    <row r="16" spans="2:43" s="574" customFormat="1" ht="12">
      <c r="B16" s="609"/>
      <c r="C16" s="610" t="s">
        <v>1390</v>
      </c>
      <c r="D16" s="611">
        <v>9</v>
      </c>
      <c r="E16" s="612">
        <v>451.3</v>
      </c>
      <c r="F16" s="612">
        <v>40.1</v>
      </c>
      <c r="G16" s="612">
        <v>0</v>
      </c>
      <c r="H16" s="612">
        <v>411.2</v>
      </c>
      <c r="I16" s="612">
        <v>298.3</v>
      </c>
      <c r="J16" s="612">
        <v>112.9</v>
      </c>
      <c r="K16" s="612">
        <v>0</v>
      </c>
      <c r="L16" s="612">
        <f>I16/H16*100</f>
        <v>72.54377431906616</v>
      </c>
      <c r="M16" s="612">
        <v>122.9</v>
      </c>
      <c r="N16" s="612">
        <v>288.3</v>
      </c>
      <c r="O16" s="612">
        <v>6.7</v>
      </c>
      <c r="P16" s="612">
        <v>206.5</v>
      </c>
      <c r="Q16" s="612">
        <v>75.2</v>
      </c>
      <c r="R16" s="613">
        <f>N16/H16*100</f>
        <v>70.11186770428016</v>
      </c>
      <c r="S16" s="612">
        <v>402.7</v>
      </c>
      <c r="T16" s="614">
        <v>320</v>
      </c>
      <c r="U16" s="612">
        <v>7.2</v>
      </c>
      <c r="V16" s="614">
        <v>0</v>
      </c>
      <c r="W16" s="614">
        <v>0</v>
      </c>
      <c r="X16" s="614">
        <v>86</v>
      </c>
      <c r="Y16" s="614">
        <v>5785</v>
      </c>
      <c r="Z16" s="614">
        <v>7</v>
      </c>
      <c r="AA16" s="612">
        <v>1.3</v>
      </c>
      <c r="AB16" s="612">
        <v>0</v>
      </c>
      <c r="AC16" s="613">
        <v>1.6</v>
      </c>
      <c r="AD16" s="613">
        <v>241.7</v>
      </c>
      <c r="AE16" s="613">
        <v>55</v>
      </c>
      <c r="AF16" s="613">
        <v>7.8</v>
      </c>
      <c r="AG16" s="613">
        <v>0</v>
      </c>
      <c r="AH16" s="613">
        <v>0</v>
      </c>
      <c r="AI16" s="613">
        <v>0</v>
      </c>
      <c r="AJ16" s="615">
        <v>0</v>
      </c>
      <c r="AK16" s="613">
        <v>0</v>
      </c>
      <c r="AL16" s="615">
        <v>11</v>
      </c>
      <c r="AM16" s="615">
        <v>0</v>
      </c>
      <c r="AN16" s="615">
        <v>4</v>
      </c>
      <c r="AO16" s="616">
        <v>4.13</v>
      </c>
      <c r="AP16" s="609"/>
      <c r="AQ16" s="610" t="s">
        <v>1390</v>
      </c>
    </row>
    <row r="17" spans="2:43" s="617" customFormat="1" ht="12">
      <c r="B17" s="618"/>
      <c r="C17" s="619"/>
      <c r="D17" s="620"/>
      <c r="E17" s="608"/>
      <c r="F17" s="608"/>
      <c r="G17" s="608"/>
      <c r="H17" s="608"/>
      <c r="I17" s="608"/>
      <c r="J17" s="608"/>
      <c r="K17" s="608"/>
      <c r="L17" s="608"/>
      <c r="M17" s="608"/>
      <c r="N17" s="608"/>
      <c r="O17" s="608"/>
      <c r="P17" s="612"/>
      <c r="Q17" s="612"/>
      <c r="R17" s="612"/>
      <c r="S17" s="612"/>
      <c r="T17" s="614"/>
      <c r="U17" s="608"/>
      <c r="V17" s="614"/>
      <c r="W17" s="614"/>
      <c r="X17" s="614"/>
      <c r="Y17" s="614"/>
      <c r="Z17" s="614"/>
      <c r="AA17" s="612"/>
      <c r="AB17" s="612"/>
      <c r="AC17" s="613"/>
      <c r="AD17" s="613"/>
      <c r="AE17" s="613"/>
      <c r="AF17" s="613"/>
      <c r="AG17" s="613"/>
      <c r="AH17" s="613"/>
      <c r="AI17" s="613"/>
      <c r="AJ17" s="615"/>
      <c r="AK17" s="613"/>
      <c r="AL17" s="615"/>
      <c r="AM17" s="615"/>
      <c r="AN17" s="615"/>
      <c r="AO17" s="616"/>
      <c r="AP17" s="618"/>
      <c r="AQ17" s="619"/>
    </row>
    <row r="18" spans="2:43" s="591" customFormat="1" ht="11.25">
      <c r="B18" s="1459" t="s">
        <v>1391</v>
      </c>
      <c r="C18" s="1460"/>
      <c r="D18" s="606">
        <f>SUM(D20,D22)</f>
        <v>270</v>
      </c>
      <c r="E18" s="601">
        <f>SUM(E20,E22)</f>
        <v>2709.3</v>
      </c>
      <c r="F18" s="601">
        <f>SUM(F20,F22)</f>
        <v>208.3</v>
      </c>
      <c r="G18" s="601">
        <f>SUM(G20,G22)</f>
        <v>80.9</v>
      </c>
      <c r="H18" s="601">
        <v>2419.9</v>
      </c>
      <c r="I18" s="601">
        <f>SUM(I20,I22)</f>
        <v>1485.8</v>
      </c>
      <c r="J18" s="601">
        <v>934.1</v>
      </c>
      <c r="K18" s="601">
        <v>24.5</v>
      </c>
      <c r="L18" s="601">
        <f>I18/H18*100</f>
        <v>61.39923137319724</v>
      </c>
      <c r="M18" s="601">
        <f>SUM(M20,M22)</f>
        <v>1066.2</v>
      </c>
      <c r="N18" s="601">
        <f>SUM(N20,N22)</f>
        <v>1353.7</v>
      </c>
      <c r="O18" s="601">
        <f>SUM(O20,O22)</f>
        <v>37.3</v>
      </c>
      <c r="P18" s="601">
        <f>SUM(P20,P22)</f>
        <v>711.4</v>
      </c>
      <c r="Q18" s="601">
        <v>605</v>
      </c>
      <c r="R18" s="601">
        <f>N18/H18*100</f>
        <v>55.94032811273193</v>
      </c>
      <c r="S18" s="601">
        <v>2379.6</v>
      </c>
      <c r="T18" s="602">
        <f>SUM(T20,T22)</f>
        <v>1579</v>
      </c>
      <c r="U18" s="601">
        <v>36.8</v>
      </c>
      <c r="V18" s="602">
        <f aca="true" t="shared" si="4" ref="V18:AH18">SUM(V20,V22)</f>
        <v>5</v>
      </c>
      <c r="W18" s="602">
        <f t="shared" si="4"/>
        <v>357</v>
      </c>
      <c r="X18" s="602">
        <f t="shared" si="4"/>
        <v>469</v>
      </c>
      <c r="Y18" s="602">
        <f t="shared" si="4"/>
        <v>30146</v>
      </c>
      <c r="Z18" s="602">
        <f t="shared" si="4"/>
        <v>17</v>
      </c>
      <c r="AA18" s="601">
        <f t="shared" si="4"/>
        <v>3.5</v>
      </c>
      <c r="AB18" s="601">
        <f t="shared" si="4"/>
        <v>0.1</v>
      </c>
      <c r="AC18" s="601">
        <f t="shared" si="4"/>
        <v>3.6</v>
      </c>
      <c r="AD18" s="601">
        <f t="shared" si="4"/>
        <v>1248.2</v>
      </c>
      <c r="AE18" s="601">
        <f t="shared" si="4"/>
        <v>233.89999999999998</v>
      </c>
      <c r="AF18" s="601">
        <f t="shared" si="4"/>
        <v>47.300000000000004</v>
      </c>
      <c r="AG18" s="601">
        <f t="shared" si="4"/>
        <v>505.8</v>
      </c>
      <c r="AH18" s="601">
        <f t="shared" si="4"/>
        <v>380.9</v>
      </c>
      <c r="AI18" s="601">
        <v>24.5</v>
      </c>
      <c r="AJ18" s="602">
        <f>SUM(AJ20,AJ22)</f>
        <v>1</v>
      </c>
      <c r="AK18" s="601">
        <f>SUM(AK20,AK22)</f>
        <v>0.3</v>
      </c>
      <c r="AL18" s="602">
        <f>SUM(AL20,AL22)</f>
        <v>124</v>
      </c>
      <c r="AM18" s="602">
        <f>SUM(AM20,AM22)</f>
        <v>0</v>
      </c>
      <c r="AN18" s="602">
        <f>SUM(AN20,AN22)</f>
        <v>10</v>
      </c>
      <c r="AO18" s="607">
        <v>21.97</v>
      </c>
      <c r="AP18" s="1459" t="s">
        <v>1391</v>
      </c>
      <c r="AQ18" s="1460"/>
    </row>
    <row r="19" spans="2:43" s="596" customFormat="1" ht="12">
      <c r="B19" s="597"/>
      <c r="C19" s="598"/>
      <c r="D19" s="599"/>
      <c r="E19" s="600"/>
      <c r="F19" s="600"/>
      <c r="G19" s="600"/>
      <c r="H19" s="600"/>
      <c r="I19" s="600"/>
      <c r="J19" s="600"/>
      <c r="K19" s="600"/>
      <c r="L19" s="600"/>
      <c r="M19" s="600"/>
      <c r="N19" s="600"/>
      <c r="O19" s="600"/>
      <c r="P19" s="601"/>
      <c r="Q19" s="601"/>
      <c r="R19" s="601"/>
      <c r="S19" s="601"/>
      <c r="T19" s="602"/>
      <c r="U19" s="600"/>
      <c r="V19" s="602"/>
      <c r="W19" s="602"/>
      <c r="X19" s="602"/>
      <c r="Y19" s="602"/>
      <c r="Z19" s="614"/>
      <c r="AA19" s="601"/>
      <c r="AB19" s="601"/>
      <c r="AC19" s="603"/>
      <c r="AD19" s="603"/>
      <c r="AE19" s="603"/>
      <c r="AF19" s="603"/>
      <c r="AG19" s="603"/>
      <c r="AH19" s="603"/>
      <c r="AI19" s="603"/>
      <c r="AJ19" s="604"/>
      <c r="AK19" s="603"/>
      <c r="AL19" s="604"/>
      <c r="AM19" s="604"/>
      <c r="AN19" s="604"/>
      <c r="AO19" s="605"/>
      <c r="AP19" s="597"/>
      <c r="AQ19" s="598"/>
    </row>
    <row r="20" spans="2:43" s="574" customFormat="1" ht="12">
      <c r="B20" s="609"/>
      <c r="C20" s="610" t="s">
        <v>1392</v>
      </c>
      <c r="D20" s="611">
        <v>43</v>
      </c>
      <c r="E20" s="612">
        <v>994.4</v>
      </c>
      <c r="F20" s="612">
        <v>48.5</v>
      </c>
      <c r="G20" s="612">
        <v>16.6</v>
      </c>
      <c r="H20" s="612">
        <v>929.3</v>
      </c>
      <c r="I20" s="612">
        <v>665.8</v>
      </c>
      <c r="J20" s="612">
        <v>263.5</v>
      </c>
      <c r="K20" s="612">
        <v>5.2</v>
      </c>
      <c r="L20" s="612">
        <f>I20/H20*100</f>
        <v>71.64532443774884</v>
      </c>
      <c r="M20" s="612">
        <v>303.1</v>
      </c>
      <c r="N20" s="612">
        <v>626.2</v>
      </c>
      <c r="O20" s="612">
        <v>16.6</v>
      </c>
      <c r="P20" s="612">
        <v>415.2</v>
      </c>
      <c r="Q20" s="612">
        <v>194.3</v>
      </c>
      <c r="R20" s="613">
        <f>N20/H20*100</f>
        <v>67.38405251264393</v>
      </c>
      <c r="S20" s="612">
        <v>911.5</v>
      </c>
      <c r="T20" s="614">
        <v>613</v>
      </c>
      <c r="U20" s="612">
        <v>16.4</v>
      </c>
      <c r="V20" s="614">
        <v>2</v>
      </c>
      <c r="W20" s="614">
        <v>75</v>
      </c>
      <c r="X20" s="614">
        <v>189</v>
      </c>
      <c r="Y20" s="614">
        <v>13770</v>
      </c>
      <c r="Z20" s="614">
        <v>7</v>
      </c>
      <c r="AA20" s="612">
        <v>1.4</v>
      </c>
      <c r="AB20" s="612">
        <v>0</v>
      </c>
      <c r="AC20" s="613">
        <v>2.1</v>
      </c>
      <c r="AD20" s="613">
        <v>586.5</v>
      </c>
      <c r="AE20" s="613">
        <v>77.2</v>
      </c>
      <c r="AF20" s="613">
        <v>11.1</v>
      </c>
      <c r="AG20" s="613">
        <v>142.5</v>
      </c>
      <c r="AH20" s="613">
        <v>109.9</v>
      </c>
      <c r="AI20" s="613">
        <v>5.2</v>
      </c>
      <c r="AJ20" s="615">
        <v>0</v>
      </c>
      <c r="AK20" s="613">
        <v>0</v>
      </c>
      <c r="AL20" s="615">
        <v>34</v>
      </c>
      <c r="AM20" s="615">
        <v>0</v>
      </c>
      <c r="AN20" s="615">
        <v>5</v>
      </c>
      <c r="AO20" s="616">
        <v>9.13</v>
      </c>
      <c r="AP20" s="609"/>
      <c r="AQ20" s="610" t="s">
        <v>1392</v>
      </c>
    </row>
    <row r="21" spans="2:43" s="617" customFormat="1" ht="12">
      <c r="B21" s="618"/>
      <c r="C21" s="619"/>
      <c r="D21" s="620"/>
      <c r="E21" s="608"/>
      <c r="F21" s="608"/>
      <c r="G21" s="608"/>
      <c r="H21" s="608"/>
      <c r="I21" s="608"/>
      <c r="J21" s="608"/>
      <c r="K21" s="608"/>
      <c r="L21" s="608"/>
      <c r="M21" s="608"/>
      <c r="N21" s="608"/>
      <c r="O21" s="608"/>
      <c r="P21" s="612"/>
      <c r="Q21" s="612"/>
      <c r="R21" s="612"/>
      <c r="S21" s="612"/>
      <c r="T21" s="614"/>
      <c r="U21" s="608"/>
      <c r="V21" s="614"/>
      <c r="W21" s="614"/>
      <c r="X21" s="614"/>
      <c r="Y21" s="614"/>
      <c r="Z21" s="614"/>
      <c r="AA21" s="612"/>
      <c r="AB21" s="612"/>
      <c r="AC21" s="613"/>
      <c r="AD21" s="613"/>
      <c r="AE21" s="613"/>
      <c r="AF21" s="613"/>
      <c r="AG21" s="613"/>
      <c r="AH21" s="613"/>
      <c r="AI21" s="613"/>
      <c r="AJ21" s="615"/>
      <c r="AK21" s="613"/>
      <c r="AL21" s="615"/>
      <c r="AM21" s="615"/>
      <c r="AN21" s="615"/>
      <c r="AO21" s="616"/>
      <c r="AP21" s="618"/>
      <c r="AQ21" s="619"/>
    </row>
    <row r="22" spans="2:43" s="574" customFormat="1" ht="12">
      <c r="B22" s="609"/>
      <c r="C22" s="610" t="s">
        <v>1393</v>
      </c>
      <c r="D22" s="611">
        <v>227</v>
      </c>
      <c r="E22" s="612">
        <v>1714.9</v>
      </c>
      <c r="F22" s="612">
        <v>159.8</v>
      </c>
      <c r="G22" s="612">
        <v>64.3</v>
      </c>
      <c r="H22" s="612">
        <v>1490.5</v>
      </c>
      <c r="I22" s="612">
        <v>820</v>
      </c>
      <c r="J22" s="612">
        <v>670.5</v>
      </c>
      <c r="K22" s="612">
        <v>19.2</v>
      </c>
      <c r="L22" s="612">
        <f>I22/H22*100</f>
        <v>55.01509560550151</v>
      </c>
      <c r="M22" s="612">
        <v>763.1</v>
      </c>
      <c r="N22" s="612">
        <v>727.5</v>
      </c>
      <c r="O22" s="612">
        <v>20.7</v>
      </c>
      <c r="P22" s="612">
        <v>296.2</v>
      </c>
      <c r="Q22" s="612">
        <v>410.6</v>
      </c>
      <c r="R22" s="613">
        <f>N22/H22*100</f>
        <v>48.809124454880916</v>
      </c>
      <c r="S22" s="612">
        <v>1468</v>
      </c>
      <c r="T22" s="614">
        <v>966</v>
      </c>
      <c r="U22" s="612">
        <v>20.5</v>
      </c>
      <c r="V22" s="614">
        <v>3</v>
      </c>
      <c r="W22" s="614">
        <v>282</v>
      </c>
      <c r="X22" s="614">
        <v>280</v>
      </c>
      <c r="Y22" s="614">
        <v>16376</v>
      </c>
      <c r="Z22" s="614">
        <v>10</v>
      </c>
      <c r="AA22" s="612">
        <v>2.1</v>
      </c>
      <c r="AB22" s="612">
        <v>0.1</v>
      </c>
      <c r="AC22" s="613">
        <v>1.5</v>
      </c>
      <c r="AD22" s="613">
        <v>661.7</v>
      </c>
      <c r="AE22" s="613">
        <v>156.7</v>
      </c>
      <c r="AF22" s="613">
        <v>36.2</v>
      </c>
      <c r="AG22" s="613">
        <v>363.3</v>
      </c>
      <c r="AH22" s="613">
        <v>271</v>
      </c>
      <c r="AI22" s="613">
        <v>19.2</v>
      </c>
      <c r="AJ22" s="615">
        <v>1</v>
      </c>
      <c r="AK22" s="613">
        <v>0.3</v>
      </c>
      <c r="AL22" s="615">
        <v>90</v>
      </c>
      <c r="AM22" s="615">
        <v>0</v>
      </c>
      <c r="AN22" s="615">
        <v>5</v>
      </c>
      <c r="AO22" s="616">
        <v>12.83</v>
      </c>
      <c r="AP22" s="609"/>
      <c r="AQ22" s="610" t="s">
        <v>1393</v>
      </c>
    </row>
    <row r="23" spans="2:43" s="617" customFormat="1" ht="12">
      <c r="B23" s="618"/>
      <c r="C23" s="619"/>
      <c r="D23" s="620"/>
      <c r="E23" s="608"/>
      <c r="F23" s="608"/>
      <c r="G23" s="608"/>
      <c r="H23" s="608"/>
      <c r="I23" s="608"/>
      <c r="J23" s="608"/>
      <c r="K23" s="608"/>
      <c r="L23" s="608"/>
      <c r="M23" s="608"/>
      <c r="N23" s="608"/>
      <c r="O23" s="608"/>
      <c r="P23" s="612"/>
      <c r="Q23" s="612"/>
      <c r="R23" s="612"/>
      <c r="S23" s="612"/>
      <c r="T23" s="614"/>
      <c r="U23" s="608"/>
      <c r="V23" s="614"/>
      <c r="W23" s="614"/>
      <c r="X23" s="614"/>
      <c r="Y23" s="614"/>
      <c r="Z23" s="614"/>
      <c r="AA23" s="612"/>
      <c r="AB23" s="612"/>
      <c r="AC23" s="613"/>
      <c r="AD23" s="613"/>
      <c r="AE23" s="613"/>
      <c r="AF23" s="613"/>
      <c r="AG23" s="613"/>
      <c r="AH23" s="613"/>
      <c r="AI23" s="613"/>
      <c r="AJ23" s="615"/>
      <c r="AK23" s="613"/>
      <c r="AL23" s="615"/>
      <c r="AM23" s="615"/>
      <c r="AN23" s="615"/>
      <c r="AO23" s="616"/>
      <c r="AP23" s="618"/>
      <c r="AQ23" s="619"/>
    </row>
    <row r="24" spans="2:43" s="591" customFormat="1" ht="11.25">
      <c r="B24" s="1455" t="s">
        <v>1394</v>
      </c>
      <c r="C24" s="1456"/>
      <c r="D24" s="621">
        <v>13556</v>
      </c>
      <c r="E24" s="622">
        <v>9535</v>
      </c>
      <c r="F24" s="622">
        <v>354</v>
      </c>
      <c r="G24" s="622">
        <v>46</v>
      </c>
      <c r="H24" s="622">
        <v>9133.9</v>
      </c>
      <c r="I24" s="622">
        <v>2710.2</v>
      </c>
      <c r="J24" s="622">
        <v>6423.8</v>
      </c>
      <c r="K24" s="622">
        <v>914.9</v>
      </c>
      <c r="L24" s="622">
        <f>I24/H24*100</f>
        <v>29.671881671575118</v>
      </c>
      <c r="M24" s="622">
        <v>6312.6</v>
      </c>
      <c r="N24" s="622">
        <v>2821.3</v>
      </c>
      <c r="O24" s="622">
        <v>49.6</v>
      </c>
      <c r="P24" s="622">
        <v>335.4</v>
      </c>
      <c r="Q24" s="622">
        <v>2436.3</v>
      </c>
      <c r="R24" s="622">
        <f>N24/H24*100</f>
        <v>30.888229562399417</v>
      </c>
      <c r="S24" s="622">
        <v>9083.8</v>
      </c>
      <c r="T24" s="623">
        <v>5044</v>
      </c>
      <c r="U24" s="622">
        <v>49.1</v>
      </c>
      <c r="V24" s="623" t="s">
        <v>1395</v>
      </c>
      <c r="W24" s="623" t="s">
        <v>1395</v>
      </c>
      <c r="X24" s="623" t="s">
        <v>1395</v>
      </c>
      <c r="Y24" s="623" t="s">
        <v>1395</v>
      </c>
      <c r="Z24" s="623">
        <v>9</v>
      </c>
      <c r="AA24" s="622">
        <v>1</v>
      </c>
      <c r="AB24" s="622">
        <v>0</v>
      </c>
      <c r="AC24" s="624">
        <v>13.8</v>
      </c>
      <c r="AD24" s="624">
        <v>1041.4</v>
      </c>
      <c r="AE24" s="624">
        <v>1655</v>
      </c>
      <c r="AF24" s="624">
        <v>170.5</v>
      </c>
      <c r="AG24" s="624">
        <v>1837.1</v>
      </c>
      <c r="AH24" s="624">
        <v>4416.1</v>
      </c>
      <c r="AI24" s="624">
        <v>914.9</v>
      </c>
      <c r="AJ24" s="625">
        <v>8</v>
      </c>
      <c r="AK24" s="624">
        <v>1.1</v>
      </c>
      <c r="AL24" s="625">
        <v>359</v>
      </c>
      <c r="AM24" s="625">
        <v>0</v>
      </c>
      <c r="AN24" s="625">
        <v>3</v>
      </c>
      <c r="AO24" s="626">
        <v>51.48</v>
      </c>
      <c r="AP24" s="1455" t="s">
        <v>1394</v>
      </c>
      <c r="AQ24" s="1456"/>
    </row>
    <row r="25" ht="12">
      <c r="B25" s="572" t="s">
        <v>1396</v>
      </c>
    </row>
  </sheetData>
  <mergeCells count="55">
    <mergeCell ref="AP9:AQ9"/>
    <mergeCell ref="AP12:AQ12"/>
    <mergeCell ref="AP18:AQ18"/>
    <mergeCell ref="AP24:AQ24"/>
    <mergeCell ref="AN4:AN8"/>
    <mergeCell ref="AO4:AO8"/>
    <mergeCell ref="I4:AI4"/>
    <mergeCell ref="AP4:AQ8"/>
    <mergeCell ref="AB5:AI5"/>
    <mergeCell ref="AJ4:AK5"/>
    <mergeCell ref="AL4:AM5"/>
    <mergeCell ref="AJ6:AJ8"/>
    <mergeCell ref="AK6:AK8"/>
    <mergeCell ref="AL6:AL8"/>
    <mergeCell ref="AM6:AM8"/>
    <mergeCell ref="AB6:AE6"/>
    <mergeCell ref="AF7:AF8"/>
    <mergeCell ref="AG7:AG8"/>
    <mergeCell ref="AH7:AH8"/>
    <mergeCell ref="AF6:AI6"/>
    <mergeCell ref="AB7:AB8"/>
    <mergeCell ref="AC7:AC8"/>
    <mergeCell ref="AD7:AD8"/>
    <mergeCell ref="AE7:AE8"/>
    <mergeCell ref="U7:U8"/>
    <mergeCell ref="V7:Y7"/>
    <mergeCell ref="T6:Y6"/>
    <mergeCell ref="S5:AA5"/>
    <mergeCell ref="Z6:AA6"/>
    <mergeCell ref="Z7:Z8"/>
    <mergeCell ref="AA7:AA8"/>
    <mergeCell ref="R6:R8"/>
    <mergeCell ref="M5:R5"/>
    <mergeCell ref="S6:S8"/>
    <mergeCell ref="T7:T8"/>
    <mergeCell ref="N7:N8"/>
    <mergeCell ref="O7:O8"/>
    <mergeCell ref="P7:Q7"/>
    <mergeCell ref="N6:Q6"/>
    <mergeCell ref="K6:K8"/>
    <mergeCell ref="L6:L8"/>
    <mergeCell ref="M6:M8"/>
    <mergeCell ref="I5:L5"/>
    <mergeCell ref="G4:G8"/>
    <mergeCell ref="H4:H8"/>
    <mergeCell ref="I6:I8"/>
    <mergeCell ref="J6:J8"/>
    <mergeCell ref="B4:C8"/>
    <mergeCell ref="D4:D8"/>
    <mergeCell ref="E4:E8"/>
    <mergeCell ref="F4:F8"/>
    <mergeCell ref="B24:C24"/>
    <mergeCell ref="B9:C9"/>
    <mergeCell ref="B12:C12"/>
    <mergeCell ref="B18:C18"/>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1" width="6.625" style="396" customWidth="1"/>
    <col min="2" max="3" width="3.625" style="396" customWidth="1"/>
    <col min="4" max="4" width="14.625" style="396" customWidth="1"/>
    <col min="5" max="7" width="13.125" style="396" customWidth="1"/>
    <col min="8" max="8" width="3.375" style="396" customWidth="1"/>
    <col min="9" max="9" width="17.75390625" style="396" customWidth="1"/>
    <col min="10" max="12" width="13.125" style="396" customWidth="1"/>
    <col min="13" max="16384" width="9.00390625" style="396" customWidth="1"/>
  </cols>
  <sheetData>
    <row r="1" ht="14.25">
      <c r="B1" s="397" t="s">
        <v>333</v>
      </c>
    </row>
    <row r="2" spans="9:12" ht="12.75" thickBot="1">
      <c r="I2" s="627"/>
      <c r="J2" s="627"/>
      <c r="L2" s="627" t="s">
        <v>1398</v>
      </c>
    </row>
    <row r="3" spans="2:12" ht="24" customHeight="1" thickTop="1">
      <c r="B3" s="1481" t="s">
        <v>1399</v>
      </c>
      <c r="C3" s="1482"/>
      <c r="D3" s="1483"/>
      <c r="E3" s="628" t="s">
        <v>1400</v>
      </c>
      <c r="F3" s="628">
        <v>52</v>
      </c>
      <c r="G3" s="629">
        <v>53</v>
      </c>
      <c r="H3" s="1484" t="s">
        <v>1399</v>
      </c>
      <c r="I3" s="1483"/>
      <c r="J3" s="628">
        <v>51</v>
      </c>
      <c r="K3" s="628">
        <v>52</v>
      </c>
      <c r="L3" s="628">
        <v>53</v>
      </c>
    </row>
    <row r="4" spans="2:12" ht="16.5" customHeight="1">
      <c r="B4" s="1485"/>
      <c r="C4" s="1486"/>
      <c r="D4" s="1487"/>
      <c r="E4" s="386"/>
      <c r="F4" s="630"/>
      <c r="G4" s="631"/>
      <c r="H4" s="35"/>
      <c r="I4" s="632"/>
      <c r="J4" s="386"/>
      <c r="K4" s="630"/>
      <c r="L4" s="633"/>
    </row>
    <row r="5" spans="2:12" s="634" customFormat="1" ht="15" customHeight="1">
      <c r="B5" s="1478" t="s">
        <v>1205</v>
      </c>
      <c r="C5" s="1479"/>
      <c r="D5" s="1480"/>
      <c r="E5" s="635">
        <f>E7+J5</f>
        <v>3045327</v>
      </c>
      <c r="F5" s="636">
        <f>F7+K5</f>
        <v>3199958</v>
      </c>
      <c r="G5" s="637">
        <f>G7+L5</f>
        <v>3293342</v>
      </c>
      <c r="H5" s="1488" t="s">
        <v>1401</v>
      </c>
      <c r="I5" s="1480"/>
      <c r="J5" s="635">
        <f>SUM(J8:J18)</f>
        <v>835504</v>
      </c>
      <c r="K5" s="636">
        <f>SUM(K8:K18)</f>
        <v>893695</v>
      </c>
      <c r="L5" s="638">
        <f>SUM(L8:L18)</f>
        <v>979464</v>
      </c>
    </row>
    <row r="6" spans="2:12" s="639" customFormat="1" ht="15" customHeight="1">
      <c r="B6" s="1475"/>
      <c r="C6" s="1476"/>
      <c r="D6" s="1477"/>
      <c r="E6" s="635"/>
      <c r="F6" s="636"/>
      <c r="G6" s="637"/>
      <c r="H6" s="640"/>
      <c r="I6" s="641"/>
      <c r="J6" s="635"/>
      <c r="K6" s="636"/>
      <c r="L6" s="638"/>
    </row>
    <row r="7" spans="2:12" s="634" customFormat="1" ht="15" customHeight="1">
      <c r="B7" s="1478" t="s">
        <v>1402</v>
      </c>
      <c r="C7" s="1479"/>
      <c r="D7" s="1480"/>
      <c r="E7" s="635">
        <v>2209823</v>
      </c>
      <c r="F7" s="636">
        <v>2306263</v>
      </c>
      <c r="G7" s="637">
        <v>2313878</v>
      </c>
      <c r="H7" s="640"/>
      <c r="I7" s="641"/>
      <c r="J7" s="635"/>
      <c r="K7" s="636"/>
      <c r="L7" s="638"/>
    </row>
    <row r="8" spans="2:12" s="642" customFormat="1" ht="15" customHeight="1">
      <c r="B8" s="30"/>
      <c r="C8" s="1471" t="s">
        <v>1403</v>
      </c>
      <c r="D8" s="1472"/>
      <c r="E8" s="643">
        <v>207630</v>
      </c>
      <c r="F8" s="644">
        <v>238826</v>
      </c>
      <c r="G8" s="645">
        <v>287897</v>
      </c>
      <c r="H8" s="39"/>
      <c r="I8" s="632" t="s">
        <v>1404</v>
      </c>
      <c r="J8" s="643">
        <v>3644</v>
      </c>
      <c r="K8" s="644">
        <v>3735</v>
      </c>
      <c r="L8" s="646">
        <v>3843</v>
      </c>
    </row>
    <row r="9" spans="2:12" s="642" customFormat="1" ht="15" customHeight="1">
      <c r="B9" s="30"/>
      <c r="C9" s="1471" t="s">
        <v>1405</v>
      </c>
      <c r="D9" s="1472"/>
      <c r="E9" s="643">
        <v>577108</v>
      </c>
      <c r="F9" s="644">
        <v>615565</v>
      </c>
      <c r="G9" s="645">
        <v>677894</v>
      </c>
      <c r="H9" s="39"/>
      <c r="I9" s="632"/>
      <c r="J9" s="643"/>
      <c r="K9" s="644"/>
      <c r="L9" s="646"/>
    </row>
    <row r="10" spans="2:12" s="17" customFormat="1" ht="15" customHeight="1">
      <c r="B10" s="30"/>
      <c r="C10" s="20"/>
      <c r="D10" s="632" t="s">
        <v>1406</v>
      </c>
      <c r="E10" s="643">
        <v>201755</v>
      </c>
      <c r="F10" s="644">
        <v>219400</v>
      </c>
      <c r="G10" s="645">
        <v>242730</v>
      </c>
      <c r="H10" s="39"/>
      <c r="I10" s="632" t="s">
        <v>318</v>
      </c>
      <c r="J10" s="643">
        <v>696714</v>
      </c>
      <c r="K10" s="644">
        <v>741235</v>
      </c>
      <c r="L10" s="646">
        <v>807027</v>
      </c>
    </row>
    <row r="11" spans="2:12" s="17" customFormat="1" ht="15" customHeight="1">
      <c r="B11" s="30"/>
      <c r="C11" s="20"/>
      <c r="D11" s="632" t="s">
        <v>319</v>
      </c>
      <c r="E11" s="643">
        <v>375353</v>
      </c>
      <c r="F11" s="644">
        <v>396165</v>
      </c>
      <c r="G11" s="645">
        <v>435164</v>
      </c>
      <c r="H11" s="39"/>
      <c r="I11" s="632"/>
      <c r="J11" s="643"/>
      <c r="K11" s="644"/>
      <c r="L11" s="646"/>
    </row>
    <row r="12" spans="2:12" s="17" customFormat="1" ht="15" customHeight="1">
      <c r="B12" s="30"/>
      <c r="C12" s="1471" t="s">
        <v>320</v>
      </c>
      <c r="D12" s="1472"/>
      <c r="E12" s="643">
        <v>1162629</v>
      </c>
      <c r="F12" s="644">
        <v>1016247</v>
      </c>
      <c r="G12" s="645">
        <v>1082808</v>
      </c>
      <c r="H12" s="39"/>
      <c r="I12" s="632" t="s">
        <v>321</v>
      </c>
      <c r="J12" s="643">
        <v>107044</v>
      </c>
      <c r="K12" s="644">
        <v>117793</v>
      </c>
      <c r="L12" s="646">
        <v>134410</v>
      </c>
    </row>
    <row r="13" spans="2:12" s="17" customFormat="1" ht="15" customHeight="1">
      <c r="B13" s="30"/>
      <c r="C13" s="20"/>
      <c r="D13" s="632" t="s">
        <v>322</v>
      </c>
      <c r="E13" s="643">
        <v>433503</v>
      </c>
      <c r="F13" s="644">
        <v>454919</v>
      </c>
      <c r="G13" s="645">
        <v>476801</v>
      </c>
      <c r="H13" s="39"/>
      <c r="I13" s="632"/>
      <c r="J13" s="643"/>
      <c r="K13" s="644"/>
      <c r="L13" s="646"/>
    </row>
    <row r="14" spans="2:12" s="17" customFormat="1" ht="15" customHeight="1">
      <c r="B14" s="30"/>
      <c r="C14" s="20"/>
      <c r="D14" s="647" t="s">
        <v>323</v>
      </c>
      <c r="E14" s="643">
        <v>729126</v>
      </c>
      <c r="F14" s="644">
        <v>561328</v>
      </c>
      <c r="G14" s="645">
        <v>606007</v>
      </c>
      <c r="H14" s="39"/>
      <c r="I14" s="632" t="s">
        <v>324</v>
      </c>
      <c r="J14" s="643">
        <v>2628</v>
      </c>
      <c r="K14" s="644">
        <v>3299</v>
      </c>
      <c r="L14" s="646">
        <v>3795</v>
      </c>
    </row>
    <row r="15" spans="2:12" s="17" customFormat="1" ht="15" customHeight="1">
      <c r="B15" s="30"/>
      <c r="C15" s="1471" t="s">
        <v>325</v>
      </c>
      <c r="D15" s="1472"/>
      <c r="E15" s="643">
        <v>48809</v>
      </c>
      <c r="F15" s="644">
        <v>207481</v>
      </c>
      <c r="G15" s="645">
        <v>19016</v>
      </c>
      <c r="H15" s="39"/>
      <c r="I15" s="632"/>
      <c r="J15" s="643"/>
      <c r="K15" s="644"/>
      <c r="L15" s="646"/>
    </row>
    <row r="16" spans="2:12" s="642" customFormat="1" ht="15" customHeight="1">
      <c r="B16" s="30"/>
      <c r="C16" s="1471" t="s">
        <v>326</v>
      </c>
      <c r="D16" s="1472"/>
      <c r="E16" s="643">
        <v>154049</v>
      </c>
      <c r="F16" s="644">
        <v>169398</v>
      </c>
      <c r="G16" s="645">
        <v>178385</v>
      </c>
      <c r="H16" s="39"/>
      <c r="I16" s="632" t="s">
        <v>327</v>
      </c>
      <c r="J16" s="643">
        <v>25474</v>
      </c>
      <c r="K16" s="644">
        <v>27633</v>
      </c>
      <c r="L16" s="646">
        <v>30389</v>
      </c>
    </row>
    <row r="17" spans="2:12" s="17" customFormat="1" ht="15" customHeight="1">
      <c r="B17" s="30"/>
      <c r="C17" s="1471" t="s">
        <v>328</v>
      </c>
      <c r="D17" s="1472"/>
      <c r="E17" s="643">
        <v>54420</v>
      </c>
      <c r="F17" s="644">
        <v>54200</v>
      </c>
      <c r="G17" s="645">
        <v>64214</v>
      </c>
      <c r="H17" s="39"/>
      <c r="I17" s="632"/>
      <c r="J17" s="643"/>
      <c r="K17" s="644"/>
      <c r="L17" s="646"/>
    </row>
    <row r="18" spans="2:12" s="17" customFormat="1" ht="15" customHeight="1">
      <c r="B18" s="30"/>
      <c r="C18" s="1471" t="s">
        <v>329</v>
      </c>
      <c r="D18" s="1472"/>
      <c r="E18" s="643">
        <v>2407</v>
      </c>
      <c r="F18" s="644">
        <v>1217</v>
      </c>
      <c r="G18" s="645">
        <v>0</v>
      </c>
      <c r="H18" s="39"/>
      <c r="I18" s="632"/>
      <c r="J18" s="648"/>
      <c r="K18" s="649"/>
      <c r="L18" s="650"/>
    </row>
    <row r="19" spans="2:12" s="17" customFormat="1" ht="15" customHeight="1">
      <c r="B19" s="30"/>
      <c r="C19" s="1471" t="s">
        <v>330</v>
      </c>
      <c r="D19" s="1472"/>
      <c r="E19" s="643">
        <v>2540</v>
      </c>
      <c r="F19" s="644">
        <v>2922</v>
      </c>
      <c r="G19" s="645">
        <v>3079</v>
      </c>
      <c r="H19" s="39"/>
      <c r="I19" s="36"/>
      <c r="J19" s="643"/>
      <c r="K19" s="644"/>
      <c r="L19" s="646"/>
    </row>
    <row r="20" spans="2:12" s="17" customFormat="1" ht="15" customHeight="1">
      <c r="B20" s="42"/>
      <c r="C20" s="1473" t="s">
        <v>331</v>
      </c>
      <c r="D20" s="1474"/>
      <c r="E20" s="652">
        <v>231</v>
      </c>
      <c r="F20" s="653">
        <v>407</v>
      </c>
      <c r="G20" s="654">
        <v>585</v>
      </c>
      <c r="H20" s="655"/>
      <c r="I20" s="46"/>
      <c r="J20" s="42"/>
      <c r="K20" s="43"/>
      <c r="L20" s="46"/>
    </row>
    <row r="21" ht="15" customHeight="1">
      <c r="B21" s="396" t="s">
        <v>332</v>
      </c>
    </row>
  </sheetData>
  <mergeCells count="16">
    <mergeCell ref="B3:D3"/>
    <mergeCell ref="H3:I3"/>
    <mergeCell ref="B4:D4"/>
    <mergeCell ref="B5:D5"/>
    <mergeCell ref="H5:I5"/>
    <mergeCell ref="B6:D6"/>
    <mergeCell ref="B7:D7"/>
    <mergeCell ref="C8:D8"/>
    <mergeCell ref="C9:D9"/>
    <mergeCell ref="C18:D18"/>
    <mergeCell ref="C19:D19"/>
    <mergeCell ref="C20:D20"/>
    <mergeCell ref="C12:D12"/>
    <mergeCell ref="C15:D15"/>
    <mergeCell ref="C16:D16"/>
    <mergeCell ref="C17:D1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K77"/>
  <sheetViews>
    <sheetView workbookViewId="0" topLeftCell="A1">
      <selection activeCell="A1" sqref="A1"/>
    </sheetView>
  </sheetViews>
  <sheetFormatPr defaultColWidth="9.00390625" defaultRowHeight="13.5"/>
  <cols>
    <col min="1" max="1" width="13.375" style="656" customWidth="1"/>
    <col min="2" max="3" width="12.625" style="656" customWidth="1"/>
    <col min="4" max="4" width="7.625" style="656" customWidth="1"/>
    <col min="5" max="5" width="12.625" style="656" customWidth="1"/>
    <col min="6" max="6" width="7.625" style="656" customWidth="1"/>
    <col min="7" max="7" width="12.625" style="656" customWidth="1"/>
    <col min="8" max="8" width="7.625" style="656" customWidth="1"/>
    <col min="9" max="16384" width="9.00390625" style="656" customWidth="1"/>
  </cols>
  <sheetData>
    <row r="1" spans="1:8" ht="14.25">
      <c r="A1" s="18" t="s">
        <v>366</v>
      </c>
      <c r="B1" s="17"/>
      <c r="C1" s="17"/>
      <c r="D1" s="17"/>
      <c r="E1" s="17"/>
      <c r="F1" s="17"/>
      <c r="G1" s="17"/>
      <c r="H1" s="17"/>
    </row>
    <row r="2" spans="2:8" ht="13.5">
      <c r="B2" s="17"/>
      <c r="C2" s="17"/>
      <c r="D2" s="17"/>
      <c r="E2" s="17"/>
      <c r="F2" s="17"/>
      <c r="G2" s="17"/>
      <c r="H2" s="17"/>
    </row>
    <row r="3" spans="1:8" ht="15" customHeight="1" thickBot="1">
      <c r="A3" s="17" t="s">
        <v>334</v>
      </c>
      <c r="B3" s="17"/>
      <c r="C3" s="17"/>
      <c r="D3" s="17"/>
      <c r="E3" s="657"/>
      <c r="F3" s="17"/>
      <c r="G3" s="657"/>
      <c r="H3" s="151" t="s">
        <v>335</v>
      </c>
    </row>
    <row r="4" spans="1:8" s="657" customFormat="1" ht="12.75" thickTop="1">
      <c r="A4" s="1489" t="s">
        <v>336</v>
      </c>
      <c r="B4" s="1399" t="s">
        <v>337</v>
      </c>
      <c r="C4" s="1399" t="s">
        <v>338</v>
      </c>
      <c r="D4" s="1399" t="s">
        <v>339</v>
      </c>
      <c r="E4" s="1492" t="s">
        <v>340</v>
      </c>
      <c r="F4" s="1399" t="s">
        <v>341</v>
      </c>
      <c r="G4" s="1492" t="s">
        <v>342</v>
      </c>
      <c r="H4" s="1399" t="s">
        <v>343</v>
      </c>
    </row>
    <row r="5" spans="1:8" s="657" customFormat="1" ht="16.5" customHeight="1">
      <c r="A5" s="1490"/>
      <c r="B5" s="1495"/>
      <c r="C5" s="1495"/>
      <c r="D5" s="1400"/>
      <c r="E5" s="1493"/>
      <c r="F5" s="1400"/>
      <c r="G5" s="1493"/>
      <c r="H5" s="1494"/>
    </row>
    <row r="6" spans="1:8" s="657" customFormat="1" ht="15.75" customHeight="1">
      <c r="A6" s="1491"/>
      <c r="B6" s="658" t="s">
        <v>344</v>
      </c>
      <c r="C6" s="658" t="s">
        <v>345</v>
      </c>
      <c r="D6" s="1401"/>
      <c r="E6" s="659" t="s">
        <v>346</v>
      </c>
      <c r="F6" s="1401"/>
      <c r="G6" s="659" t="s">
        <v>347</v>
      </c>
      <c r="H6" s="658" t="s">
        <v>348</v>
      </c>
    </row>
    <row r="7" spans="1:9" s="657" customFormat="1" ht="15" customHeight="1">
      <c r="A7" s="660" t="s">
        <v>349</v>
      </c>
      <c r="B7" s="661">
        <v>1231469</v>
      </c>
      <c r="C7" s="662">
        <v>1166061</v>
      </c>
      <c r="D7" s="663">
        <v>94.7</v>
      </c>
      <c r="E7" s="664">
        <v>1212907</v>
      </c>
      <c r="F7" s="665">
        <v>98.5</v>
      </c>
      <c r="G7" s="664">
        <v>1063988</v>
      </c>
      <c r="H7" s="666">
        <v>86.4</v>
      </c>
      <c r="I7" s="667"/>
    </row>
    <row r="8" spans="1:9" s="675" customFormat="1" ht="14.25" customHeight="1">
      <c r="A8" s="668">
        <v>53</v>
      </c>
      <c r="B8" s="669">
        <f>SUM(B10,B17,B24,B30,B40,B44,B48,B54,B63)</f>
        <v>1237509</v>
      </c>
      <c r="C8" s="670">
        <f>SUM(C10,C17,C24,C30,C40,C44,C48,C54,C63)</f>
        <v>1188402</v>
      </c>
      <c r="D8" s="671">
        <v>96</v>
      </c>
      <c r="E8" s="670">
        <f>SUM(E10,E17,E24,E30,E40,E44,E48,E54,E63)</f>
        <v>1250532</v>
      </c>
      <c r="F8" s="672">
        <v>101.1</v>
      </c>
      <c r="G8" s="670">
        <f>SUM(G10,G17,G24,G30,G40,G44,G48,G54,G63)</f>
        <v>1085932</v>
      </c>
      <c r="H8" s="673">
        <v>87.8</v>
      </c>
      <c r="I8" s="674"/>
    </row>
    <row r="9" spans="1:9" ht="15" customHeight="1">
      <c r="A9" s="676"/>
      <c r="B9" s="677"/>
      <c r="C9" s="678"/>
      <c r="D9" s="679"/>
      <c r="E9" s="680"/>
      <c r="F9" s="671"/>
      <c r="G9" s="680"/>
      <c r="H9" s="673"/>
      <c r="I9" s="681"/>
    </row>
    <row r="10" spans="1:8" s="675" customFormat="1" ht="15" customHeight="1">
      <c r="A10" s="556" t="s">
        <v>350</v>
      </c>
      <c r="B10" s="635">
        <f>SUM(B11:B15)</f>
        <v>346408</v>
      </c>
      <c r="C10" s="636">
        <f>SUM(C11:C15)</f>
        <v>343126</v>
      </c>
      <c r="D10" s="671">
        <v>99.1</v>
      </c>
      <c r="E10" s="636">
        <f>SUM(E11:E15)</f>
        <v>372078</v>
      </c>
      <c r="F10" s="672">
        <v>107.4</v>
      </c>
      <c r="G10" s="636">
        <f>SUM(G11:G15)</f>
        <v>322526</v>
      </c>
      <c r="H10" s="673">
        <v>93.1</v>
      </c>
    </row>
    <row r="11" spans="1:11" s="657" customFormat="1" ht="15" customHeight="1">
      <c r="A11" s="559" t="s">
        <v>1029</v>
      </c>
      <c r="B11" s="677">
        <v>230845</v>
      </c>
      <c r="C11" s="680">
        <v>229176</v>
      </c>
      <c r="D11" s="679">
        <v>99.3</v>
      </c>
      <c r="E11" s="680">
        <v>246212</v>
      </c>
      <c r="F11" s="682">
        <v>106.7</v>
      </c>
      <c r="G11" s="683">
        <v>223201</v>
      </c>
      <c r="H11" s="684">
        <v>96.7</v>
      </c>
      <c r="I11" s="685"/>
      <c r="J11" s="667"/>
      <c r="K11" s="667"/>
    </row>
    <row r="12" spans="1:11" s="657" customFormat="1" ht="15" customHeight="1">
      <c r="A12" s="559" t="s">
        <v>1040</v>
      </c>
      <c r="B12" s="677">
        <v>38177</v>
      </c>
      <c r="C12" s="680">
        <v>36817</v>
      </c>
      <c r="D12" s="679">
        <v>96.4</v>
      </c>
      <c r="E12" s="680">
        <v>39620</v>
      </c>
      <c r="F12" s="682">
        <v>103.8</v>
      </c>
      <c r="G12" s="683">
        <v>25766</v>
      </c>
      <c r="H12" s="684">
        <v>67.5</v>
      </c>
      <c r="I12" s="685"/>
      <c r="J12" s="685"/>
      <c r="K12" s="667"/>
    </row>
    <row r="13" spans="1:11" s="657" customFormat="1" ht="15" customHeight="1">
      <c r="A13" s="559" t="s">
        <v>1046</v>
      </c>
      <c r="B13" s="677">
        <v>51504</v>
      </c>
      <c r="C13" s="680">
        <v>51504</v>
      </c>
      <c r="D13" s="679">
        <v>100</v>
      </c>
      <c r="E13" s="680">
        <v>53670</v>
      </c>
      <c r="F13" s="682">
        <v>104.2</v>
      </c>
      <c r="G13" s="683">
        <v>48502</v>
      </c>
      <c r="H13" s="684">
        <v>94.2</v>
      </c>
      <c r="I13" s="685"/>
      <c r="J13" s="685"/>
      <c r="K13" s="667"/>
    </row>
    <row r="14" spans="1:11" s="657" customFormat="1" ht="15" customHeight="1">
      <c r="A14" s="559" t="s">
        <v>1054</v>
      </c>
      <c r="B14" s="677">
        <v>14261</v>
      </c>
      <c r="C14" s="680">
        <v>14049</v>
      </c>
      <c r="D14" s="679">
        <v>98.5</v>
      </c>
      <c r="E14" s="680">
        <v>16252</v>
      </c>
      <c r="F14" s="682">
        <v>114</v>
      </c>
      <c r="G14" s="683">
        <v>13514</v>
      </c>
      <c r="H14" s="684">
        <v>94.8</v>
      </c>
      <c r="I14" s="685"/>
      <c r="J14" s="685"/>
      <c r="K14" s="667"/>
    </row>
    <row r="15" spans="1:11" s="657" customFormat="1" ht="15" customHeight="1">
      <c r="A15" s="559" t="s">
        <v>1056</v>
      </c>
      <c r="B15" s="677">
        <v>11621</v>
      </c>
      <c r="C15" s="680">
        <v>11580</v>
      </c>
      <c r="D15" s="679">
        <v>99.6</v>
      </c>
      <c r="E15" s="680">
        <v>16324</v>
      </c>
      <c r="F15" s="682">
        <v>140.5</v>
      </c>
      <c r="G15" s="683">
        <v>11543</v>
      </c>
      <c r="H15" s="684">
        <v>99.3</v>
      </c>
      <c r="I15" s="685"/>
      <c r="J15" s="685"/>
      <c r="K15" s="667"/>
    </row>
    <row r="16" spans="1:8" ht="13.5">
      <c r="A16" s="686"/>
      <c r="B16" s="687"/>
      <c r="C16" s="688"/>
      <c r="D16" s="679"/>
      <c r="E16" s="688"/>
      <c r="F16" s="682"/>
      <c r="G16" s="683"/>
      <c r="H16" s="689"/>
    </row>
    <row r="17" spans="1:8" s="675" customFormat="1" ht="15" customHeight="1">
      <c r="A17" s="690" t="s">
        <v>351</v>
      </c>
      <c r="B17" s="635">
        <f>SUM(B18:B22)</f>
        <v>94352</v>
      </c>
      <c r="C17" s="636">
        <f>SUM(C18:C22)</f>
        <v>91802</v>
      </c>
      <c r="D17" s="671">
        <v>97.3</v>
      </c>
      <c r="E17" s="636">
        <f>SUM(E18:E22)</f>
        <v>99414</v>
      </c>
      <c r="F17" s="671">
        <v>105.4</v>
      </c>
      <c r="G17" s="636">
        <f>SUM(G18:G22)</f>
        <v>86172</v>
      </c>
      <c r="H17" s="691">
        <v>91.3</v>
      </c>
    </row>
    <row r="18" spans="1:8" s="657" customFormat="1" ht="15" customHeight="1">
      <c r="A18" s="692" t="s">
        <v>352</v>
      </c>
      <c r="B18" s="643">
        <v>40545</v>
      </c>
      <c r="C18" s="644">
        <v>39661</v>
      </c>
      <c r="D18" s="693">
        <v>97.8</v>
      </c>
      <c r="E18" s="644">
        <v>45460</v>
      </c>
      <c r="F18" s="693">
        <v>112.1</v>
      </c>
      <c r="G18" s="683">
        <v>37166</v>
      </c>
      <c r="H18" s="694">
        <v>91.7</v>
      </c>
    </row>
    <row r="19" spans="1:8" s="657" customFormat="1" ht="15" customHeight="1">
      <c r="A19" s="692" t="s">
        <v>353</v>
      </c>
      <c r="B19" s="643">
        <v>21802</v>
      </c>
      <c r="C19" s="644">
        <v>21802</v>
      </c>
      <c r="D19" s="679">
        <v>100</v>
      </c>
      <c r="E19" s="644">
        <v>23000</v>
      </c>
      <c r="F19" s="693">
        <v>105.5</v>
      </c>
      <c r="G19" s="683">
        <v>21562</v>
      </c>
      <c r="H19" s="694">
        <v>98.9</v>
      </c>
    </row>
    <row r="20" spans="1:8" s="657" customFormat="1" ht="15" customHeight="1">
      <c r="A20" s="692" t="s">
        <v>354</v>
      </c>
      <c r="B20" s="643">
        <v>9314</v>
      </c>
      <c r="C20" s="644">
        <v>8561</v>
      </c>
      <c r="D20" s="693">
        <v>91.9</v>
      </c>
      <c r="E20" s="644">
        <v>9130</v>
      </c>
      <c r="F20" s="693">
        <v>98</v>
      </c>
      <c r="G20" s="683">
        <v>8145</v>
      </c>
      <c r="H20" s="694">
        <v>87.4</v>
      </c>
    </row>
    <row r="21" spans="1:8" s="657" customFormat="1" ht="15" customHeight="1">
      <c r="A21" s="692" t="s">
        <v>355</v>
      </c>
      <c r="B21" s="643">
        <v>11291</v>
      </c>
      <c r="C21" s="644">
        <v>10722</v>
      </c>
      <c r="D21" s="693">
        <v>95</v>
      </c>
      <c r="E21" s="644">
        <v>10864</v>
      </c>
      <c r="F21" s="693">
        <v>96.2</v>
      </c>
      <c r="G21" s="683">
        <v>9805</v>
      </c>
      <c r="H21" s="694">
        <v>86.8</v>
      </c>
    </row>
    <row r="22" spans="1:8" s="657" customFormat="1" ht="15" customHeight="1">
      <c r="A22" s="692" t="s">
        <v>356</v>
      </c>
      <c r="B22" s="643">
        <v>11400</v>
      </c>
      <c r="C22" s="644">
        <v>11056</v>
      </c>
      <c r="D22" s="679">
        <v>97</v>
      </c>
      <c r="E22" s="644">
        <v>10960</v>
      </c>
      <c r="F22" s="693">
        <v>96.1</v>
      </c>
      <c r="G22" s="683">
        <v>9494</v>
      </c>
      <c r="H22" s="694">
        <v>83.3</v>
      </c>
    </row>
    <row r="23" spans="1:8" s="657" customFormat="1" ht="15" customHeight="1">
      <c r="A23" s="692"/>
      <c r="B23" s="643"/>
      <c r="C23" s="688"/>
      <c r="D23" s="688"/>
      <c r="E23" s="688"/>
      <c r="F23" s="695"/>
      <c r="G23" s="683"/>
      <c r="H23" s="696"/>
    </row>
    <row r="24" spans="1:8" s="415" customFormat="1" ht="15" customHeight="1">
      <c r="A24" s="390" t="s">
        <v>357</v>
      </c>
      <c r="B24" s="635">
        <f>SUM(B25:B29)</f>
        <v>107832</v>
      </c>
      <c r="C24" s="636">
        <f>SUM(C25:C29)</f>
        <v>107000</v>
      </c>
      <c r="D24" s="671">
        <v>99.2</v>
      </c>
      <c r="E24" s="636">
        <f>SUM(E25:E29)</f>
        <v>114230</v>
      </c>
      <c r="F24" s="671">
        <v>105.9</v>
      </c>
      <c r="G24" s="636">
        <f>SUM(G25:G29)</f>
        <v>97175</v>
      </c>
      <c r="H24" s="697">
        <v>90.1</v>
      </c>
    </row>
    <row r="25" spans="1:11" ht="14.25" customHeight="1">
      <c r="A25" s="559" t="s">
        <v>1041</v>
      </c>
      <c r="B25" s="698">
        <v>32338</v>
      </c>
      <c r="C25" s="523">
        <v>32307</v>
      </c>
      <c r="D25" s="699">
        <v>99.9</v>
      </c>
      <c r="E25" s="523">
        <v>37070</v>
      </c>
      <c r="F25" s="700">
        <v>114.6</v>
      </c>
      <c r="G25" s="701">
        <v>30870</v>
      </c>
      <c r="H25" s="702">
        <v>95.5</v>
      </c>
      <c r="I25" s="685"/>
      <c r="J25" s="685"/>
      <c r="K25" s="681"/>
    </row>
    <row r="26" spans="1:11" ht="15" customHeight="1">
      <c r="A26" s="559" t="s">
        <v>1048</v>
      </c>
      <c r="B26" s="698">
        <v>39822</v>
      </c>
      <c r="C26" s="523">
        <v>39822</v>
      </c>
      <c r="D26" s="699">
        <v>100</v>
      </c>
      <c r="E26" s="523">
        <v>40710</v>
      </c>
      <c r="F26" s="700">
        <v>102.2</v>
      </c>
      <c r="G26" s="701">
        <v>33629</v>
      </c>
      <c r="H26" s="702">
        <v>84.4</v>
      </c>
      <c r="I26" s="685"/>
      <c r="J26" s="685"/>
      <c r="K26" s="681"/>
    </row>
    <row r="27" spans="1:11" ht="15" customHeight="1">
      <c r="A27" s="559" t="s">
        <v>1050</v>
      </c>
      <c r="B27" s="698">
        <v>24988</v>
      </c>
      <c r="C27" s="523">
        <v>24213</v>
      </c>
      <c r="D27" s="699">
        <v>96.9</v>
      </c>
      <c r="E27" s="523">
        <v>25120</v>
      </c>
      <c r="F27" s="700">
        <v>100.5</v>
      </c>
      <c r="G27" s="701">
        <v>22498</v>
      </c>
      <c r="H27" s="702">
        <v>90</v>
      </c>
      <c r="I27" s="685"/>
      <c r="J27" s="685"/>
      <c r="K27" s="681"/>
    </row>
    <row r="28" spans="1:8" ht="13.5">
      <c r="A28" s="559" t="s">
        <v>358</v>
      </c>
      <c r="B28" s="698">
        <v>10684</v>
      </c>
      <c r="C28" s="523">
        <v>10658</v>
      </c>
      <c r="D28" s="699">
        <v>99.8</v>
      </c>
      <c r="E28" s="523">
        <v>11330</v>
      </c>
      <c r="F28" s="700">
        <v>106</v>
      </c>
      <c r="G28" s="701">
        <v>10178</v>
      </c>
      <c r="H28" s="702">
        <v>95.3</v>
      </c>
    </row>
    <row r="29" spans="1:8" ht="13.5">
      <c r="A29" s="559"/>
      <c r="B29" s="687"/>
      <c r="C29" s="688"/>
      <c r="D29" s="688"/>
      <c r="E29" s="688"/>
      <c r="F29" s="695"/>
      <c r="G29" s="683"/>
      <c r="H29" s="696"/>
    </row>
    <row r="30" spans="1:8" s="675" customFormat="1" ht="15" customHeight="1">
      <c r="A30" s="556" t="s">
        <v>359</v>
      </c>
      <c r="B30" s="703">
        <f>SUM(B31:B38)</f>
        <v>104376</v>
      </c>
      <c r="C30" s="704">
        <f>SUM(C31:C38)</f>
        <v>80965</v>
      </c>
      <c r="D30" s="671">
        <v>77.6</v>
      </c>
      <c r="E30" s="704">
        <f>SUM(E31:E38)</f>
        <v>83270</v>
      </c>
      <c r="F30" s="671">
        <v>79.8</v>
      </c>
      <c r="G30" s="704">
        <f>SUM(G31:G38)</f>
        <v>77872</v>
      </c>
      <c r="H30" s="673">
        <v>74.6</v>
      </c>
    </row>
    <row r="31" spans="1:11" ht="15" customHeight="1">
      <c r="A31" s="559" t="s">
        <v>1036</v>
      </c>
      <c r="B31" s="677">
        <v>42630</v>
      </c>
      <c r="C31" s="680">
        <v>27577</v>
      </c>
      <c r="D31" s="679">
        <v>64.7</v>
      </c>
      <c r="E31" s="680">
        <v>27000</v>
      </c>
      <c r="F31" s="693">
        <v>63.3</v>
      </c>
      <c r="G31" s="683">
        <v>26810</v>
      </c>
      <c r="H31" s="684">
        <v>62.9</v>
      </c>
      <c r="I31" s="685"/>
      <c r="J31" s="681"/>
      <c r="K31" s="681"/>
    </row>
    <row r="32" spans="1:11" ht="15" customHeight="1">
      <c r="A32" s="559" t="s">
        <v>1018</v>
      </c>
      <c r="B32" s="677">
        <v>7919</v>
      </c>
      <c r="C32" s="680">
        <v>7713</v>
      </c>
      <c r="D32" s="679">
        <v>97.4</v>
      </c>
      <c r="E32" s="680">
        <v>8000</v>
      </c>
      <c r="F32" s="693">
        <v>101</v>
      </c>
      <c r="G32" s="683">
        <v>7479</v>
      </c>
      <c r="H32" s="684">
        <v>94.4</v>
      </c>
      <c r="I32" s="685"/>
      <c r="J32" s="681"/>
      <c r="K32" s="681"/>
    </row>
    <row r="33" spans="1:11" ht="15" customHeight="1">
      <c r="A33" s="559" t="s">
        <v>1019</v>
      </c>
      <c r="B33" s="677">
        <v>13154</v>
      </c>
      <c r="C33" s="680">
        <v>12774</v>
      </c>
      <c r="D33" s="679">
        <v>97.1</v>
      </c>
      <c r="E33" s="680">
        <v>14200</v>
      </c>
      <c r="F33" s="693">
        <v>108</v>
      </c>
      <c r="G33" s="683">
        <v>12076</v>
      </c>
      <c r="H33" s="684">
        <v>91.8</v>
      </c>
      <c r="I33" s="685"/>
      <c r="J33" s="681"/>
      <c r="K33" s="681"/>
    </row>
    <row r="34" spans="1:11" ht="15" customHeight="1">
      <c r="A34" s="559" t="s">
        <v>1021</v>
      </c>
      <c r="B34" s="677">
        <v>7934</v>
      </c>
      <c r="C34" s="680">
        <v>7911</v>
      </c>
      <c r="D34" s="679">
        <v>99.7</v>
      </c>
      <c r="E34" s="680">
        <v>8320</v>
      </c>
      <c r="F34" s="693">
        <v>104.9</v>
      </c>
      <c r="G34" s="683">
        <v>7631</v>
      </c>
      <c r="H34" s="684">
        <v>96.2</v>
      </c>
      <c r="I34" s="685"/>
      <c r="J34" s="681"/>
      <c r="K34" s="681"/>
    </row>
    <row r="35" spans="1:11" ht="15" customHeight="1">
      <c r="A35" s="559" t="s">
        <v>1023</v>
      </c>
      <c r="B35" s="677">
        <v>12955</v>
      </c>
      <c r="C35" s="680">
        <v>9142</v>
      </c>
      <c r="D35" s="679">
        <v>70.6</v>
      </c>
      <c r="E35" s="680">
        <v>9690</v>
      </c>
      <c r="F35" s="693">
        <v>74.8</v>
      </c>
      <c r="G35" s="683">
        <v>8485</v>
      </c>
      <c r="H35" s="684">
        <v>65.5</v>
      </c>
      <c r="I35" s="685"/>
      <c r="J35" s="681"/>
      <c r="K35" s="681"/>
    </row>
    <row r="36" spans="1:11" ht="15" customHeight="1">
      <c r="A36" s="559" t="s">
        <v>1025</v>
      </c>
      <c r="B36" s="677">
        <v>5435</v>
      </c>
      <c r="C36" s="680">
        <v>3865</v>
      </c>
      <c r="D36" s="679">
        <v>71.1</v>
      </c>
      <c r="E36" s="680">
        <v>3900</v>
      </c>
      <c r="F36" s="693">
        <v>71.8</v>
      </c>
      <c r="G36" s="683">
        <v>3784</v>
      </c>
      <c r="H36" s="684">
        <v>69.6</v>
      </c>
      <c r="I36" s="685"/>
      <c r="J36" s="681"/>
      <c r="K36" s="681"/>
    </row>
    <row r="37" spans="1:11" ht="15" customHeight="1">
      <c r="A37" s="559" t="s">
        <v>1027</v>
      </c>
      <c r="B37" s="677">
        <v>6658</v>
      </c>
      <c r="C37" s="680">
        <v>5206</v>
      </c>
      <c r="D37" s="679">
        <v>78.2</v>
      </c>
      <c r="E37" s="680">
        <v>4900</v>
      </c>
      <c r="F37" s="693">
        <v>73.6</v>
      </c>
      <c r="G37" s="683">
        <v>4985</v>
      </c>
      <c r="H37" s="684">
        <v>74.9</v>
      </c>
      <c r="I37" s="685"/>
      <c r="J37" s="681"/>
      <c r="K37" s="681"/>
    </row>
    <row r="38" spans="1:11" ht="15" customHeight="1">
      <c r="A38" s="559" t="s">
        <v>1028</v>
      </c>
      <c r="B38" s="677">
        <v>7691</v>
      </c>
      <c r="C38" s="678">
        <v>6777</v>
      </c>
      <c r="D38" s="679">
        <v>88.1</v>
      </c>
      <c r="E38" s="680">
        <v>7260</v>
      </c>
      <c r="F38" s="693">
        <v>94.4</v>
      </c>
      <c r="G38" s="683">
        <v>6622</v>
      </c>
      <c r="H38" s="684">
        <v>86.1</v>
      </c>
      <c r="I38" s="685"/>
      <c r="J38" s="681"/>
      <c r="K38" s="681"/>
    </row>
    <row r="39" spans="1:11" ht="15" customHeight="1">
      <c r="A39" s="559"/>
      <c r="B39" s="677"/>
      <c r="C39" s="678"/>
      <c r="D39" s="679"/>
      <c r="E39" s="680"/>
      <c r="F39" s="695"/>
      <c r="G39" s="683"/>
      <c r="H39" s="684"/>
      <c r="I39" s="685"/>
      <c r="J39" s="681"/>
      <c r="K39" s="681"/>
    </row>
    <row r="40" spans="1:11" s="675" customFormat="1" ht="15" customHeight="1">
      <c r="A40" s="556" t="s">
        <v>360</v>
      </c>
      <c r="B40" s="669">
        <f>SUM(B41:B42)</f>
        <v>114473</v>
      </c>
      <c r="C40" s="670">
        <f>SUM(C41:C42)</f>
        <v>110389</v>
      </c>
      <c r="D40" s="671">
        <v>96.4</v>
      </c>
      <c r="E40" s="670">
        <f>SUM(E41:E42)</f>
        <v>91721</v>
      </c>
      <c r="F40" s="671">
        <v>80.1</v>
      </c>
      <c r="G40" s="670">
        <f>SUM(G41:G42)</f>
        <v>84710</v>
      </c>
      <c r="H40" s="673">
        <v>74</v>
      </c>
      <c r="I40" s="127"/>
      <c r="J40" s="674"/>
      <c r="K40" s="674"/>
    </row>
    <row r="41" spans="1:11" s="657" customFormat="1" ht="15" customHeight="1">
      <c r="A41" s="559" t="s">
        <v>1030</v>
      </c>
      <c r="B41" s="677">
        <v>92076</v>
      </c>
      <c r="C41" s="680">
        <v>87992</v>
      </c>
      <c r="D41" s="679">
        <v>95.6</v>
      </c>
      <c r="E41" s="680">
        <v>69871</v>
      </c>
      <c r="F41" s="693">
        <v>75.9</v>
      </c>
      <c r="G41" s="683">
        <v>64935</v>
      </c>
      <c r="H41" s="684">
        <v>70.5</v>
      </c>
      <c r="I41" s="685"/>
      <c r="J41" s="685"/>
      <c r="K41" s="667"/>
    </row>
    <row r="42" spans="1:11" s="657" customFormat="1" ht="15" customHeight="1">
      <c r="A42" s="559" t="s">
        <v>1033</v>
      </c>
      <c r="B42" s="677">
        <v>22397</v>
      </c>
      <c r="C42" s="680">
        <v>22397</v>
      </c>
      <c r="D42" s="679">
        <v>100</v>
      </c>
      <c r="E42" s="680">
        <v>21850</v>
      </c>
      <c r="F42" s="693">
        <v>97.6</v>
      </c>
      <c r="G42" s="683">
        <v>19775</v>
      </c>
      <c r="H42" s="684">
        <v>88.3</v>
      </c>
      <c r="I42" s="685"/>
      <c r="J42" s="685"/>
      <c r="K42" s="667"/>
    </row>
    <row r="43" spans="1:11" ht="15" customHeight="1">
      <c r="A43" s="559"/>
      <c r="B43" s="677"/>
      <c r="C43" s="680"/>
      <c r="D43" s="671"/>
      <c r="E43" s="680"/>
      <c r="F43" s="695"/>
      <c r="G43" s="683"/>
      <c r="H43" s="684"/>
      <c r="I43" s="685"/>
      <c r="J43" s="685"/>
      <c r="K43" s="681"/>
    </row>
    <row r="44" spans="1:11" s="675" customFormat="1" ht="15" customHeight="1">
      <c r="A44" s="556" t="s">
        <v>361</v>
      </c>
      <c r="B44" s="669">
        <f>SUM(B45:B46)</f>
        <v>63518</v>
      </c>
      <c r="C44" s="670">
        <f>SUM(C45:C46)</f>
        <v>59046</v>
      </c>
      <c r="D44" s="671">
        <v>93</v>
      </c>
      <c r="E44" s="670">
        <f>SUM(E45:E46)</f>
        <v>53550</v>
      </c>
      <c r="F44" s="671">
        <v>84.3</v>
      </c>
      <c r="G44" s="670">
        <f>SUM(G45:G46)</f>
        <v>46730</v>
      </c>
      <c r="H44" s="673">
        <v>73.6</v>
      </c>
      <c r="I44" s="127"/>
      <c r="J44" s="127"/>
      <c r="K44" s="674"/>
    </row>
    <row r="45" spans="1:11" s="657" customFormat="1" ht="15" customHeight="1">
      <c r="A45" s="559" t="s">
        <v>1052</v>
      </c>
      <c r="B45" s="677">
        <v>36386</v>
      </c>
      <c r="C45" s="680">
        <v>34553</v>
      </c>
      <c r="D45" s="693">
        <v>95</v>
      </c>
      <c r="E45" s="680">
        <v>30550</v>
      </c>
      <c r="F45" s="693">
        <v>84</v>
      </c>
      <c r="G45" s="683">
        <v>28421</v>
      </c>
      <c r="H45" s="684">
        <v>78.1</v>
      </c>
      <c r="I45" s="685"/>
      <c r="J45" s="685"/>
      <c r="K45" s="667"/>
    </row>
    <row r="46" spans="1:11" s="657" customFormat="1" ht="15" customHeight="1">
      <c r="A46" s="559" t="s">
        <v>1031</v>
      </c>
      <c r="B46" s="677">
        <v>27132</v>
      </c>
      <c r="C46" s="678">
        <v>24493</v>
      </c>
      <c r="D46" s="679">
        <v>90.3</v>
      </c>
      <c r="E46" s="680">
        <v>23000</v>
      </c>
      <c r="F46" s="693">
        <v>84.8</v>
      </c>
      <c r="G46" s="683">
        <v>18309</v>
      </c>
      <c r="H46" s="684">
        <v>67.5</v>
      </c>
      <c r="I46" s="685"/>
      <c r="J46" s="685"/>
      <c r="K46" s="667"/>
    </row>
    <row r="47" spans="1:11" ht="15" customHeight="1">
      <c r="A47" s="559"/>
      <c r="B47" s="677"/>
      <c r="C47" s="680"/>
      <c r="D47" s="679"/>
      <c r="E47" s="680"/>
      <c r="F47" s="671"/>
      <c r="G47" s="683"/>
      <c r="H47" s="684"/>
      <c r="I47" s="685"/>
      <c r="J47" s="685"/>
      <c r="K47" s="681"/>
    </row>
    <row r="48" spans="1:11" s="675" customFormat="1" ht="15" customHeight="1">
      <c r="A48" s="556" t="s">
        <v>362</v>
      </c>
      <c r="B48" s="669">
        <f>SUM(B49:B52)</f>
        <v>74609</v>
      </c>
      <c r="C48" s="670">
        <f>SUM(C49:C52)</f>
        <v>67114</v>
      </c>
      <c r="D48" s="671">
        <v>90</v>
      </c>
      <c r="E48" s="670">
        <f>SUM(E49:E52)</f>
        <v>70580</v>
      </c>
      <c r="F48" s="671">
        <v>94.6</v>
      </c>
      <c r="G48" s="670">
        <f>SUM(G49:G52)</f>
        <v>55112</v>
      </c>
      <c r="H48" s="673">
        <v>73.9</v>
      </c>
      <c r="I48" s="127"/>
      <c r="J48" s="127"/>
      <c r="K48" s="674"/>
    </row>
    <row r="49" spans="1:11" s="657" customFormat="1" ht="15" customHeight="1">
      <c r="A49" s="559" t="s">
        <v>1044</v>
      </c>
      <c r="B49" s="677">
        <v>33263</v>
      </c>
      <c r="C49" s="680">
        <v>29088</v>
      </c>
      <c r="D49" s="679">
        <v>87.4</v>
      </c>
      <c r="E49" s="680">
        <v>29780</v>
      </c>
      <c r="F49" s="693">
        <v>89.5</v>
      </c>
      <c r="G49" s="683">
        <v>23404</v>
      </c>
      <c r="H49" s="684">
        <v>70.4</v>
      </c>
      <c r="I49" s="685"/>
      <c r="J49" s="685"/>
      <c r="K49" s="667"/>
    </row>
    <row r="50" spans="1:11" s="657" customFormat="1" ht="15" customHeight="1">
      <c r="A50" s="559" t="s">
        <v>1035</v>
      </c>
      <c r="B50" s="677">
        <v>12223</v>
      </c>
      <c r="C50" s="680">
        <v>9353</v>
      </c>
      <c r="D50" s="679">
        <v>76.5</v>
      </c>
      <c r="E50" s="680">
        <v>11270</v>
      </c>
      <c r="F50" s="693">
        <v>92.2</v>
      </c>
      <c r="G50" s="683">
        <v>7156</v>
      </c>
      <c r="H50" s="684">
        <v>58.5</v>
      </c>
      <c r="I50" s="685"/>
      <c r="J50" s="667"/>
      <c r="K50" s="667"/>
    </row>
    <row r="51" spans="1:11" s="657" customFormat="1" ht="15" customHeight="1">
      <c r="A51" s="559" t="s">
        <v>1037</v>
      </c>
      <c r="B51" s="677">
        <v>18740</v>
      </c>
      <c r="C51" s="680">
        <v>18567</v>
      </c>
      <c r="D51" s="679">
        <v>99.1</v>
      </c>
      <c r="E51" s="680">
        <v>18800</v>
      </c>
      <c r="F51" s="693">
        <v>100.3</v>
      </c>
      <c r="G51" s="683">
        <v>16130</v>
      </c>
      <c r="H51" s="684">
        <v>86.1</v>
      </c>
      <c r="I51" s="685"/>
      <c r="J51" s="667"/>
      <c r="K51" s="667"/>
    </row>
    <row r="52" spans="1:11" s="657" customFormat="1" ht="15" customHeight="1">
      <c r="A52" s="559" t="s">
        <v>1039</v>
      </c>
      <c r="B52" s="677">
        <v>10383</v>
      </c>
      <c r="C52" s="680">
        <v>10106</v>
      </c>
      <c r="D52" s="679">
        <v>97.3</v>
      </c>
      <c r="E52" s="680">
        <v>10730</v>
      </c>
      <c r="F52" s="693">
        <v>103.3</v>
      </c>
      <c r="G52" s="683">
        <v>8422</v>
      </c>
      <c r="H52" s="684">
        <v>81.1</v>
      </c>
      <c r="I52" s="685"/>
      <c r="J52" s="667"/>
      <c r="K52" s="667"/>
    </row>
    <row r="53" spans="1:11" ht="15" customHeight="1">
      <c r="A53" s="559"/>
      <c r="B53" s="677"/>
      <c r="C53" s="680"/>
      <c r="D53" s="679"/>
      <c r="E53" s="680"/>
      <c r="F53" s="695"/>
      <c r="G53" s="683"/>
      <c r="H53" s="684"/>
      <c r="I53" s="685"/>
      <c r="J53" s="681"/>
      <c r="K53" s="681"/>
    </row>
    <row r="54" spans="1:11" s="675" customFormat="1" ht="15" customHeight="1">
      <c r="A54" s="556" t="s">
        <v>363</v>
      </c>
      <c r="B54" s="669">
        <f>SUM(B55:B61)</f>
        <v>159931</v>
      </c>
      <c r="C54" s="670">
        <f>SUM(C55:C61)</f>
        <v>157561</v>
      </c>
      <c r="D54" s="671">
        <v>98.5</v>
      </c>
      <c r="E54" s="670">
        <f>SUM(E55:E61)</f>
        <v>168715</v>
      </c>
      <c r="F54" s="671">
        <v>105.5</v>
      </c>
      <c r="G54" s="670">
        <f>SUM(G55:G61)</f>
        <v>150293</v>
      </c>
      <c r="H54" s="673">
        <v>94</v>
      </c>
      <c r="I54" s="127"/>
      <c r="J54" s="674"/>
      <c r="K54" s="674"/>
    </row>
    <row r="55" spans="1:11" ht="15" customHeight="1">
      <c r="A55" s="559" t="s">
        <v>1032</v>
      </c>
      <c r="B55" s="677">
        <v>98372</v>
      </c>
      <c r="C55" s="678">
        <v>97671</v>
      </c>
      <c r="D55" s="679">
        <v>99.3</v>
      </c>
      <c r="E55" s="680">
        <v>100640</v>
      </c>
      <c r="F55" s="682">
        <v>102.3</v>
      </c>
      <c r="G55" s="683">
        <v>91168</v>
      </c>
      <c r="H55" s="684">
        <v>92.7</v>
      </c>
      <c r="I55" s="685"/>
      <c r="J55" s="681"/>
      <c r="K55" s="681"/>
    </row>
    <row r="56" spans="1:11" ht="15" customHeight="1">
      <c r="A56" s="559" t="s">
        <v>1045</v>
      </c>
      <c r="B56" s="677">
        <v>13342</v>
      </c>
      <c r="C56" s="678">
        <v>13342</v>
      </c>
      <c r="D56" s="679">
        <v>100</v>
      </c>
      <c r="E56" s="680">
        <v>15200</v>
      </c>
      <c r="F56" s="682">
        <v>113.9</v>
      </c>
      <c r="G56" s="683">
        <v>13260</v>
      </c>
      <c r="H56" s="684">
        <v>99.4</v>
      </c>
      <c r="I56" s="685"/>
      <c r="J56" s="681"/>
      <c r="K56" s="681"/>
    </row>
    <row r="57" spans="1:11" ht="15" customHeight="1">
      <c r="A57" s="559" t="s">
        <v>1047</v>
      </c>
      <c r="B57" s="677">
        <v>10534</v>
      </c>
      <c r="C57" s="680">
        <v>10241</v>
      </c>
      <c r="D57" s="679">
        <v>97.2</v>
      </c>
      <c r="E57" s="680">
        <v>10640</v>
      </c>
      <c r="F57" s="682">
        <v>101</v>
      </c>
      <c r="G57" s="683">
        <v>10186</v>
      </c>
      <c r="H57" s="684">
        <v>96.7</v>
      </c>
      <c r="I57" s="685"/>
      <c r="J57" s="681"/>
      <c r="K57" s="681"/>
    </row>
    <row r="58" spans="1:11" ht="15" customHeight="1">
      <c r="A58" s="559" t="s">
        <v>1049</v>
      </c>
      <c r="B58" s="677">
        <v>8667</v>
      </c>
      <c r="C58" s="680">
        <v>8295</v>
      </c>
      <c r="D58" s="679">
        <v>95.7</v>
      </c>
      <c r="E58" s="680">
        <v>8780</v>
      </c>
      <c r="F58" s="682">
        <v>101.3</v>
      </c>
      <c r="G58" s="683">
        <v>8187</v>
      </c>
      <c r="H58" s="684">
        <v>94.5</v>
      </c>
      <c r="I58" s="685"/>
      <c r="J58" s="681"/>
      <c r="K58" s="681"/>
    </row>
    <row r="59" spans="1:11" ht="15" customHeight="1">
      <c r="A59" s="559" t="s">
        <v>1051</v>
      </c>
      <c r="B59" s="677">
        <v>8363</v>
      </c>
      <c r="C59" s="678">
        <v>8363</v>
      </c>
      <c r="D59" s="679">
        <v>100</v>
      </c>
      <c r="E59" s="680">
        <v>8860</v>
      </c>
      <c r="F59" s="693">
        <v>105.9</v>
      </c>
      <c r="G59" s="683">
        <v>8344</v>
      </c>
      <c r="H59" s="684">
        <v>99.8</v>
      </c>
      <c r="I59" s="685"/>
      <c r="J59" s="681"/>
      <c r="K59" s="681"/>
    </row>
    <row r="60" spans="1:11" ht="15" customHeight="1">
      <c r="A60" s="559" t="s">
        <v>1053</v>
      </c>
      <c r="B60" s="677">
        <v>6832</v>
      </c>
      <c r="C60" s="680">
        <v>6475</v>
      </c>
      <c r="D60" s="679">
        <v>94.8</v>
      </c>
      <c r="E60" s="680">
        <v>8200</v>
      </c>
      <c r="F60" s="693">
        <v>120</v>
      </c>
      <c r="G60" s="683">
        <v>6143</v>
      </c>
      <c r="H60" s="684">
        <v>89.9</v>
      </c>
      <c r="I60" s="685"/>
      <c r="J60" s="681"/>
      <c r="K60" s="681"/>
    </row>
    <row r="61" spans="1:11" ht="15" customHeight="1">
      <c r="A61" s="559" t="s">
        <v>1055</v>
      </c>
      <c r="B61" s="677">
        <v>13821</v>
      </c>
      <c r="C61" s="680">
        <v>13174</v>
      </c>
      <c r="D61" s="679">
        <v>95.3</v>
      </c>
      <c r="E61" s="680">
        <v>16395</v>
      </c>
      <c r="F61" s="693">
        <v>118.6</v>
      </c>
      <c r="G61" s="683">
        <v>13005</v>
      </c>
      <c r="H61" s="684">
        <v>94.1</v>
      </c>
      <c r="I61" s="685"/>
      <c r="J61" s="681"/>
      <c r="K61" s="681"/>
    </row>
    <row r="62" spans="1:11" ht="15" customHeight="1">
      <c r="A62" s="559"/>
      <c r="B62" s="705"/>
      <c r="C62" s="680"/>
      <c r="D62" s="679"/>
      <c r="E62" s="680"/>
      <c r="F62" s="695"/>
      <c r="G62" s="683"/>
      <c r="H62" s="689"/>
      <c r="I62" s="685"/>
      <c r="J62" s="681"/>
      <c r="K62" s="681"/>
    </row>
    <row r="63" spans="1:8" s="675" customFormat="1" ht="15" customHeight="1">
      <c r="A63" s="556" t="s">
        <v>364</v>
      </c>
      <c r="B63" s="703">
        <f>SUM(B64:B70)</f>
        <v>172010</v>
      </c>
      <c r="C63" s="704">
        <f>SUM(C64:C70)</f>
        <v>171399</v>
      </c>
      <c r="D63" s="671">
        <v>99.6</v>
      </c>
      <c r="E63" s="670">
        <f>SUM(E64:E70)</f>
        <v>196974</v>
      </c>
      <c r="F63" s="671">
        <v>114.5</v>
      </c>
      <c r="G63" s="670">
        <f>SUM(G64:G70)</f>
        <v>165342</v>
      </c>
      <c r="H63" s="673">
        <v>96.1</v>
      </c>
    </row>
    <row r="64" spans="1:11" s="657" customFormat="1" ht="15" customHeight="1">
      <c r="A64" s="559" t="s">
        <v>1034</v>
      </c>
      <c r="B64" s="677">
        <v>101035</v>
      </c>
      <c r="C64" s="680">
        <v>100967</v>
      </c>
      <c r="D64" s="679">
        <v>99.9</v>
      </c>
      <c r="E64" s="680">
        <v>115160</v>
      </c>
      <c r="F64" s="693">
        <v>114</v>
      </c>
      <c r="G64" s="683">
        <v>98923</v>
      </c>
      <c r="H64" s="684">
        <v>97.9</v>
      </c>
      <c r="I64" s="685"/>
      <c r="J64" s="667"/>
      <c r="K64" s="667"/>
    </row>
    <row r="65" spans="1:11" s="657" customFormat="1" ht="15" customHeight="1">
      <c r="A65" s="559" t="s">
        <v>1042</v>
      </c>
      <c r="B65" s="677">
        <v>8418</v>
      </c>
      <c r="C65" s="680">
        <v>8225</v>
      </c>
      <c r="D65" s="679">
        <v>97.7</v>
      </c>
      <c r="E65" s="680">
        <v>10028</v>
      </c>
      <c r="F65" s="693">
        <v>119.1</v>
      </c>
      <c r="G65" s="683">
        <v>7734</v>
      </c>
      <c r="H65" s="684">
        <v>91.6</v>
      </c>
      <c r="I65" s="685"/>
      <c r="J65" s="667"/>
      <c r="K65" s="667"/>
    </row>
    <row r="66" spans="1:11" s="657" customFormat="1" ht="15" customHeight="1">
      <c r="A66" s="559" t="s">
        <v>1043</v>
      </c>
      <c r="B66" s="677">
        <v>19361</v>
      </c>
      <c r="C66" s="680">
        <v>19361</v>
      </c>
      <c r="D66" s="679">
        <v>100</v>
      </c>
      <c r="E66" s="680">
        <v>24350</v>
      </c>
      <c r="F66" s="693">
        <v>125.8</v>
      </c>
      <c r="G66" s="683">
        <v>18709</v>
      </c>
      <c r="H66" s="684">
        <v>96.6</v>
      </c>
      <c r="I66" s="685"/>
      <c r="J66" s="667"/>
      <c r="K66" s="667"/>
    </row>
    <row r="67" spans="1:11" s="657" customFormat="1" ht="15" customHeight="1">
      <c r="A67" s="559" t="s">
        <v>1057</v>
      </c>
      <c r="B67" s="677">
        <v>20276</v>
      </c>
      <c r="C67" s="680">
        <v>19994</v>
      </c>
      <c r="D67" s="679">
        <v>98.6</v>
      </c>
      <c r="E67" s="680">
        <v>21486</v>
      </c>
      <c r="F67" s="693">
        <v>106</v>
      </c>
      <c r="G67" s="683">
        <v>17957</v>
      </c>
      <c r="H67" s="684">
        <v>88.6</v>
      </c>
      <c r="I67" s="685"/>
      <c r="J67" s="667"/>
      <c r="K67" s="667"/>
    </row>
    <row r="68" spans="1:11" s="657" customFormat="1" ht="15" customHeight="1">
      <c r="A68" s="559" t="s">
        <v>1059</v>
      </c>
      <c r="B68" s="677">
        <v>8346</v>
      </c>
      <c r="C68" s="678">
        <v>8306</v>
      </c>
      <c r="D68" s="679">
        <v>99.5</v>
      </c>
      <c r="E68" s="680">
        <v>7690</v>
      </c>
      <c r="F68" s="693">
        <v>92.1</v>
      </c>
      <c r="G68" s="683">
        <v>7876</v>
      </c>
      <c r="H68" s="684">
        <v>94.4</v>
      </c>
      <c r="I68" s="685"/>
      <c r="J68" s="667"/>
      <c r="K68" s="667"/>
    </row>
    <row r="69" spans="1:11" s="657" customFormat="1" ht="15" customHeight="1">
      <c r="A69" s="559" t="s">
        <v>1061</v>
      </c>
      <c r="B69" s="677">
        <v>6449</v>
      </c>
      <c r="C69" s="680">
        <v>6421</v>
      </c>
      <c r="D69" s="679">
        <v>99.6</v>
      </c>
      <c r="E69" s="680">
        <v>6780</v>
      </c>
      <c r="F69" s="693">
        <v>105.1</v>
      </c>
      <c r="G69" s="683">
        <v>6103</v>
      </c>
      <c r="H69" s="684">
        <v>94.6</v>
      </c>
      <c r="I69" s="685"/>
      <c r="J69" s="667"/>
      <c r="K69" s="667"/>
    </row>
    <row r="70" spans="1:11" s="657" customFormat="1" ht="15" customHeight="1">
      <c r="A70" s="565" t="s">
        <v>1063</v>
      </c>
      <c r="B70" s="706">
        <v>8125</v>
      </c>
      <c r="C70" s="707">
        <v>8125</v>
      </c>
      <c r="D70" s="708">
        <v>100</v>
      </c>
      <c r="E70" s="707">
        <v>11480</v>
      </c>
      <c r="F70" s="709">
        <v>141.3</v>
      </c>
      <c r="G70" s="710">
        <v>8040</v>
      </c>
      <c r="H70" s="711">
        <v>99</v>
      </c>
      <c r="I70" s="685"/>
      <c r="J70" s="667"/>
      <c r="K70" s="667"/>
    </row>
    <row r="71" spans="1:8" ht="13.5">
      <c r="A71" s="17" t="s">
        <v>365</v>
      </c>
      <c r="B71" s="17"/>
      <c r="C71" s="17"/>
      <c r="D71" s="657"/>
      <c r="E71" s="657"/>
      <c r="F71" s="657"/>
      <c r="G71" s="657"/>
      <c r="H71" s="657"/>
    </row>
    <row r="72" spans="1:8" ht="13.5">
      <c r="A72" s="657"/>
      <c r="B72" s="657"/>
      <c r="C72" s="657"/>
      <c r="D72" s="657"/>
      <c r="E72" s="657"/>
      <c r="F72" s="657"/>
      <c r="G72" s="657"/>
      <c r="H72" s="657"/>
    </row>
    <row r="73" spans="1:8" ht="13.5">
      <c r="A73" s="657"/>
      <c r="B73" s="657"/>
      <c r="C73" s="657"/>
      <c r="D73" s="657"/>
      <c r="E73" s="657"/>
      <c r="F73" s="657"/>
      <c r="G73" s="657"/>
      <c r="H73" s="657"/>
    </row>
    <row r="74" spans="1:8" ht="13.5">
      <c r="A74" s="657"/>
      <c r="B74" s="657"/>
      <c r="C74" s="657"/>
      <c r="D74" s="657"/>
      <c r="E74" s="657"/>
      <c r="F74" s="657"/>
      <c r="G74" s="657"/>
      <c r="H74" s="657"/>
    </row>
    <row r="77" spans="4:8" ht="13.5">
      <c r="D77" s="17"/>
      <c r="E77" s="17"/>
      <c r="F77" s="17"/>
      <c r="G77" s="17"/>
      <c r="H77" s="17"/>
    </row>
  </sheetData>
  <mergeCells count="8">
    <mergeCell ref="G4:G5"/>
    <mergeCell ref="H4:H5"/>
    <mergeCell ref="B4:B5"/>
    <mergeCell ref="C4:C5"/>
    <mergeCell ref="A4:A6"/>
    <mergeCell ref="D4:D6"/>
    <mergeCell ref="F4:F6"/>
    <mergeCell ref="E4:E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X36"/>
  <sheetViews>
    <sheetView workbookViewId="0" topLeftCell="A1">
      <selection activeCell="A1" sqref="A1"/>
    </sheetView>
  </sheetViews>
  <sheetFormatPr defaultColWidth="9.00390625" defaultRowHeight="13.5"/>
  <cols>
    <col min="1" max="1" width="2.625" style="105" customWidth="1"/>
    <col min="2" max="2" width="4.75390625" style="105" customWidth="1"/>
    <col min="3" max="3" width="5.25390625" style="105" customWidth="1"/>
    <col min="4" max="4" width="9.625" style="105" customWidth="1"/>
    <col min="5" max="5" width="10.125" style="105" bestFit="1" customWidth="1"/>
    <col min="6" max="6" width="8.625" style="105" customWidth="1"/>
    <col min="7" max="7" width="9.75390625" style="105" customWidth="1"/>
    <col min="8" max="9" width="8.625" style="105" customWidth="1"/>
    <col min="10" max="10" width="10.125" style="105" bestFit="1" customWidth="1"/>
    <col min="11" max="11" width="8.625" style="105" customWidth="1"/>
    <col min="12" max="12" width="10.125" style="105" bestFit="1" customWidth="1"/>
    <col min="13" max="13" width="10.625" style="105" customWidth="1"/>
    <col min="14" max="14" width="10.125" style="105" bestFit="1" customWidth="1"/>
    <col min="15" max="22" width="9.125" style="105" bestFit="1" customWidth="1"/>
    <col min="23" max="23" width="9.875" style="105" customWidth="1"/>
    <col min="24" max="16384" width="9.00390625" style="105" customWidth="1"/>
  </cols>
  <sheetData>
    <row r="2" spans="2:5" ht="14.25">
      <c r="B2" s="712" t="s">
        <v>399</v>
      </c>
      <c r="C2" s="713"/>
      <c r="E2" s="714"/>
    </row>
    <row r="3" spans="5:10" ht="12">
      <c r="E3" s="715"/>
      <c r="F3" s="715"/>
      <c r="G3" s="715"/>
      <c r="H3" s="715"/>
      <c r="I3" s="715"/>
      <c r="J3" s="715"/>
    </row>
    <row r="4" spans="2:23" ht="12.75" thickBot="1">
      <c r="B4" s="716" t="s">
        <v>376</v>
      </c>
      <c r="C4" s="716"/>
      <c r="D4" s="716"/>
      <c r="E4" s="136"/>
      <c r="F4" s="136"/>
      <c r="G4" s="136"/>
      <c r="H4" s="136"/>
      <c r="I4" s="136"/>
      <c r="J4" s="136"/>
      <c r="K4" s="136"/>
      <c r="L4" s="524"/>
      <c r="O4" s="717"/>
      <c r="P4" s="717"/>
      <c r="W4" s="524" t="s">
        <v>377</v>
      </c>
    </row>
    <row r="5" spans="1:23" ht="13.5" customHeight="1" thickTop="1">
      <c r="A5" s="718"/>
      <c r="B5" s="719"/>
      <c r="C5" s="720"/>
      <c r="D5" s="721"/>
      <c r="E5" s="722" t="s">
        <v>378</v>
      </c>
      <c r="F5" s="723"/>
      <c r="G5" s="723"/>
      <c r="H5" s="723"/>
      <c r="I5" s="723"/>
      <c r="J5" s="724"/>
      <c r="K5" s="725" t="s">
        <v>379</v>
      </c>
      <c r="L5" s="1518" t="s">
        <v>367</v>
      </c>
      <c r="M5" s="1519"/>
      <c r="N5" s="1519"/>
      <c r="O5" s="1520"/>
      <c r="P5" s="726" t="s">
        <v>380</v>
      </c>
      <c r="Q5" s="727"/>
      <c r="R5" s="727"/>
      <c r="S5" s="728"/>
      <c r="T5" s="727" t="s">
        <v>381</v>
      </c>
      <c r="U5" s="727"/>
      <c r="V5" s="728"/>
      <c r="W5" s="1500" t="s">
        <v>382</v>
      </c>
    </row>
    <row r="6" spans="1:23" ht="13.5" customHeight="1">
      <c r="A6" s="718"/>
      <c r="B6" s="1505" t="s">
        <v>383</v>
      </c>
      <c r="C6" s="1521"/>
      <c r="D6" s="732" t="s">
        <v>368</v>
      </c>
      <c r="E6" s="1503" t="s">
        <v>1205</v>
      </c>
      <c r="F6" s="1513" t="s">
        <v>369</v>
      </c>
      <c r="G6" s="1514" t="s">
        <v>370</v>
      </c>
      <c r="H6" s="1515"/>
      <c r="I6" s="1513" t="s">
        <v>371</v>
      </c>
      <c r="J6" s="1513" t="s">
        <v>384</v>
      </c>
      <c r="K6" s="732" t="s">
        <v>385</v>
      </c>
      <c r="L6" s="1496" t="s">
        <v>368</v>
      </c>
      <c r="M6" s="1496" t="s">
        <v>369</v>
      </c>
      <c r="N6" s="1496" t="s">
        <v>372</v>
      </c>
      <c r="O6" s="1498" t="s">
        <v>386</v>
      </c>
      <c r="P6" s="1496" t="s">
        <v>373</v>
      </c>
      <c r="Q6" s="1496" t="s">
        <v>387</v>
      </c>
      <c r="R6" s="1498" t="s">
        <v>374</v>
      </c>
      <c r="S6" s="1498" t="s">
        <v>388</v>
      </c>
      <c r="T6" s="1507" t="s">
        <v>368</v>
      </c>
      <c r="U6" s="1496" t="s">
        <v>375</v>
      </c>
      <c r="V6" s="1496" t="s">
        <v>389</v>
      </c>
      <c r="W6" s="1501"/>
    </row>
    <row r="7" spans="1:23" ht="12">
      <c r="A7" s="718"/>
      <c r="B7" s="734"/>
      <c r="C7" s="735"/>
      <c r="D7" s="736"/>
      <c r="E7" s="1504"/>
      <c r="F7" s="1497"/>
      <c r="G7" s="737" t="s">
        <v>390</v>
      </c>
      <c r="H7" s="737" t="s">
        <v>391</v>
      </c>
      <c r="I7" s="1497"/>
      <c r="J7" s="1497"/>
      <c r="K7" s="738" t="s">
        <v>392</v>
      </c>
      <c r="L7" s="1497"/>
      <c r="M7" s="1497"/>
      <c r="N7" s="1497"/>
      <c r="O7" s="1499"/>
      <c r="P7" s="1497"/>
      <c r="Q7" s="1497"/>
      <c r="R7" s="1499"/>
      <c r="S7" s="1499"/>
      <c r="T7" s="1508"/>
      <c r="U7" s="1497"/>
      <c r="V7" s="1497"/>
      <c r="W7" s="1502"/>
    </row>
    <row r="8" spans="1:23" ht="12">
      <c r="A8" s="718"/>
      <c r="B8" s="1505"/>
      <c r="C8" s="1506"/>
      <c r="D8" s="740"/>
      <c r="E8" s="741"/>
      <c r="F8" s="742"/>
      <c r="G8" s="742"/>
      <c r="H8" s="742"/>
      <c r="I8" s="742"/>
      <c r="J8" s="742"/>
      <c r="K8" s="731"/>
      <c r="L8" s="742"/>
      <c r="M8" s="742"/>
      <c r="N8" s="742"/>
      <c r="O8" s="743"/>
      <c r="P8" s="742"/>
      <c r="Q8" s="742"/>
      <c r="R8" s="743"/>
      <c r="S8" s="743"/>
      <c r="T8" s="742"/>
      <c r="U8" s="742"/>
      <c r="V8" s="744"/>
      <c r="W8" s="733"/>
    </row>
    <row r="9" spans="1:24" ht="12">
      <c r="A9" s="718"/>
      <c r="B9" s="1505" t="s">
        <v>393</v>
      </c>
      <c r="C9" s="1506"/>
      <c r="D9" s="745">
        <f>E9+L9+P9+T9+K9</f>
        <v>151048</v>
      </c>
      <c r="E9" s="142">
        <v>97592</v>
      </c>
      <c r="F9" s="142">
        <v>7480</v>
      </c>
      <c r="G9" s="142">
        <v>62373</v>
      </c>
      <c r="H9" s="142">
        <v>684</v>
      </c>
      <c r="I9" s="142">
        <v>165</v>
      </c>
      <c r="J9" s="142">
        <v>26890</v>
      </c>
      <c r="K9" s="142">
        <v>1878</v>
      </c>
      <c r="L9" s="142">
        <v>43390</v>
      </c>
      <c r="M9" s="142">
        <v>272</v>
      </c>
      <c r="N9" s="142">
        <v>35615</v>
      </c>
      <c r="O9" s="142">
        <v>7503</v>
      </c>
      <c r="P9" s="142">
        <v>3212</v>
      </c>
      <c r="Q9" s="142">
        <v>1659</v>
      </c>
      <c r="R9" s="142">
        <v>1520</v>
      </c>
      <c r="S9" s="142">
        <v>33</v>
      </c>
      <c r="T9" s="142">
        <v>4976</v>
      </c>
      <c r="U9" s="142">
        <v>595</v>
      </c>
      <c r="V9" s="530">
        <v>4381</v>
      </c>
      <c r="W9" s="730" t="s">
        <v>393</v>
      </c>
      <c r="X9" s="746"/>
    </row>
    <row r="10" spans="1:24" ht="12">
      <c r="A10" s="718"/>
      <c r="B10" s="1505">
        <v>45</v>
      </c>
      <c r="C10" s="1506"/>
      <c r="D10" s="745">
        <f>E10+L10+P10+T10+K10</f>
        <v>181327</v>
      </c>
      <c r="E10" s="142">
        <v>108798</v>
      </c>
      <c r="F10" s="142">
        <v>7935</v>
      </c>
      <c r="G10" s="142">
        <v>70105</v>
      </c>
      <c r="H10" s="142">
        <v>445</v>
      </c>
      <c r="I10" s="142">
        <v>193</v>
      </c>
      <c r="J10" s="142">
        <v>30120</v>
      </c>
      <c r="K10" s="142">
        <v>2175</v>
      </c>
      <c r="L10" s="142">
        <v>61848</v>
      </c>
      <c r="M10" s="142">
        <v>289</v>
      </c>
      <c r="N10" s="142">
        <v>49615</v>
      </c>
      <c r="O10" s="142">
        <v>11944</v>
      </c>
      <c r="P10" s="142">
        <v>3743</v>
      </c>
      <c r="Q10" s="142">
        <v>1828</v>
      </c>
      <c r="R10" s="142">
        <v>1855</v>
      </c>
      <c r="S10" s="142">
        <v>60</v>
      </c>
      <c r="T10" s="142">
        <v>4763</v>
      </c>
      <c r="U10" s="142">
        <v>840</v>
      </c>
      <c r="V10" s="530">
        <v>3923</v>
      </c>
      <c r="W10" s="730">
        <v>45</v>
      </c>
      <c r="X10" s="746"/>
    </row>
    <row r="11" spans="1:24" ht="12">
      <c r="A11" s="718"/>
      <c r="B11" s="1505">
        <v>46</v>
      </c>
      <c r="C11" s="1506"/>
      <c r="D11" s="745">
        <f>E11+L11+P11+T11+K11</f>
        <v>210064</v>
      </c>
      <c r="E11" s="142">
        <v>115252</v>
      </c>
      <c r="F11" s="142">
        <v>8152</v>
      </c>
      <c r="G11" s="142">
        <v>73648</v>
      </c>
      <c r="H11" s="142">
        <v>305</v>
      </c>
      <c r="I11" s="142">
        <v>210</v>
      </c>
      <c r="J11" s="142">
        <v>32937</v>
      </c>
      <c r="K11" s="142">
        <v>2279</v>
      </c>
      <c r="L11" s="142">
        <v>83041</v>
      </c>
      <c r="M11" s="142">
        <v>294</v>
      </c>
      <c r="N11" s="142">
        <v>64474</v>
      </c>
      <c r="O11" s="142">
        <v>18273</v>
      </c>
      <c r="P11" s="142">
        <v>4276</v>
      </c>
      <c r="Q11" s="142">
        <v>2013</v>
      </c>
      <c r="R11" s="142">
        <v>2177</v>
      </c>
      <c r="S11" s="142">
        <v>86</v>
      </c>
      <c r="T11" s="142">
        <v>5216</v>
      </c>
      <c r="U11" s="142">
        <v>1363</v>
      </c>
      <c r="V11" s="530">
        <v>3853</v>
      </c>
      <c r="W11" s="730">
        <v>46</v>
      </c>
      <c r="X11" s="746"/>
    </row>
    <row r="12" spans="1:24" ht="12">
      <c r="A12" s="718"/>
      <c r="B12" s="1505">
        <v>47</v>
      </c>
      <c r="C12" s="1506"/>
      <c r="D12" s="745">
        <v>240114</v>
      </c>
      <c r="E12" s="142">
        <v>121364</v>
      </c>
      <c r="F12" s="142">
        <v>8890</v>
      </c>
      <c r="G12" s="142">
        <v>77736</v>
      </c>
      <c r="H12" s="142">
        <v>230</v>
      </c>
      <c r="I12" s="142">
        <v>167</v>
      </c>
      <c r="J12" s="142">
        <v>34341</v>
      </c>
      <c r="K12" s="142">
        <v>2639</v>
      </c>
      <c r="L12" s="142">
        <v>105169</v>
      </c>
      <c r="M12" s="142">
        <v>290</v>
      </c>
      <c r="N12" s="142">
        <v>81583</v>
      </c>
      <c r="O12" s="142">
        <v>23296</v>
      </c>
      <c r="P12" s="142">
        <v>4919</v>
      </c>
      <c r="Q12" s="142">
        <v>2380</v>
      </c>
      <c r="R12" s="142">
        <v>2439</v>
      </c>
      <c r="S12" s="142">
        <v>100</v>
      </c>
      <c r="T12" s="142">
        <v>6023</v>
      </c>
      <c r="U12" s="142">
        <v>2039</v>
      </c>
      <c r="V12" s="530">
        <v>3984</v>
      </c>
      <c r="W12" s="730">
        <v>47</v>
      </c>
      <c r="X12" s="746"/>
    </row>
    <row r="13" spans="1:24" ht="12">
      <c r="A13" s="718"/>
      <c r="B13" s="1505">
        <v>48</v>
      </c>
      <c r="C13" s="1506"/>
      <c r="D13" s="745">
        <v>273702</v>
      </c>
      <c r="E13" s="142">
        <v>128688</v>
      </c>
      <c r="F13" s="142">
        <v>9793</v>
      </c>
      <c r="G13" s="142">
        <v>82669</v>
      </c>
      <c r="H13" s="142">
        <v>178</v>
      </c>
      <c r="I13" s="142">
        <v>218</v>
      </c>
      <c r="J13" s="142">
        <v>35830</v>
      </c>
      <c r="K13" s="142">
        <v>2898</v>
      </c>
      <c r="L13" s="142">
        <v>130530</v>
      </c>
      <c r="M13" s="142">
        <v>317</v>
      </c>
      <c r="N13" s="142">
        <v>102909</v>
      </c>
      <c r="O13" s="142">
        <v>27304</v>
      </c>
      <c r="P13" s="142">
        <v>5587</v>
      </c>
      <c r="Q13" s="142">
        <v>2717</v>
      </c>
      <c r="R13" s="142">
        <v>2756</v>
      </c>
      <c r="S13" s="142">
        <v>114</v>
      </c>
      <c r="T13" s="142">
        <v>5999</v>
      </c>
      <c r="U13" s="142">
        <v>2356</v>
      </c>
      <c r="V13" s="530">
        <v>3643</v>
      </c>
      <c r="W13" s="730">
        <v>48</v>
      </c>
      <c r="X13" s="746"/>
    </row>
    <row r="14" spans="1:24" ht="12">
      <c r="A14" s="718"/>
      <c r="B14" s="1505">
        <v>49</v>
      </c>
      <c r="C14" s="1506"/>
      <c r="D14" s="745">
        <v>304865</v>
      </c>
      <c r="E14" s="142">
        <v>135758</v>
      </c>
      <c r="F14" s="142">
        <v>11206</v>
      </c>
      <c r="G14" s="142">
        <v>87317</v>
      </c>
      <c r="H14" s="142">
        <v>137</v>
      </c>
      <c r="I14" s="142">
        <v>258</v>
      </c>
      <c r="J14" s="142">
        <v>36840</v>
      </c>
      <c r="K14" s="142">
        <v>3158</v>
      </c>
      <c r="L14" s="142">
        <v>153570</v>
      </c>
      <c r="M14" s="142">
        <v>408</v>
      </c>
      <c r="N14" s="142">
        <v>124184</v>
      </c>
      <c r="O14" s="142">
        <v>28978</v>
      </c>
      <c r="P14" s="142">
        <v>6363</v>
      </c>
      <c r="Q14" s="142">
        <v>3158</v>
      </c>
      <c r="R14" s="142">
        <v>3077</v>
      </c>
      <c r="S14" s="142">
        <v>128</v>
      </c>
      <c r="T14" s="142">
        <v>6016</v>
      </c>
      <c r="U14" s="142">
        <v>2658</v>
      </c>
      <c r="V14" s="530">
        <v>3358</v>
      </c>
      <c r="W14" s="730">
        <v>49</v>
      </c>
      <c r="X14" s="746"/>
    </row>
    <row r="15" spans="1:24" ht="12">
      <c r="A15" s="718"/>
      <c r="B15" s="1505">
        <v>50</v>
      </c>
      <c r="C15" s="1506"/>
      <c r="D15" s="745">
        <v>331009</v>
      </c>
      <c r="E15" s="142">
        <v>141430</v>
      </c>
      <c r="F15" s="142">
        <v>12037</v>
      </c>
      <c r="G15" s="142">
        <v>90824</v>
      </c>
      <c r="H15" s="142">
        <v>105</v>
      </c>
      <c r="I15" s="142">
        <v>293</v>
      </c>
      <c r="J15" s="142">
        <v>38171</v>
      </c>
      <c r="K15" s="142">
        <v>3242</v>
      </c>
      <c r="L15" s="142">
        <v>173142</v>
      </c>
      <c r="M15" s="142">
        <v>520</v>
      </c>
      <c r="N15" s="142">
        <v>143700</v>
      </c>
      <c r="O15" s="142">
        <v>28922</v>
      </c>
      <c r="P15" s="142">
        <v>7099</v>
      </c>
      <c r="Q15" s="142">
        <v>3590</v>
      </c>
      <c r="R15" s="142">
        <v>3373</v>
      </c>
      <c r="S15" s="142">
        <v>136</v>
      </c>
      <c r="T15" s="142">
        <v>6096</v>
      </c>
      <c r="U15" s="142">
        <v>2899</v>
      </c>
      <c r="V15" s="530">
        <v>3197</v>
      </c>
      <c r="W15" s="730">
        <v>50</v>
      </c>
      <c r="X15" s="746"/>
    </row>
    <row r="16" spans="1:24" ht="12">
      <c r="A16" s="718"/>
      <c r="B16" s="1505">
        <v>51</v>
      </c>
      <c r="C16" s="1506"/>
      <c r="D16" s="745">
        <v>356289</v>
      </c>
      <c r="E16" s="142">
        <v>145819</v>
      </c>
      <c r="F16" s="142">
        <v>12594</v>
      </c>
      <c r="G16" s="142">
        <v>95241</v>
      </c>
      <c r="H16" s="142">
        <v>91</v>
      </c>
      <c r="I16" s="142">
        <v>333</v>
      </c>
      <c r="J16" s="142">
        <v>37560</v>
      </c>
      <c r="K16" s="142">
        <v>3227</v>
      </c>
      <c r="L16" s="142">
        <v>193775</v>
      </c>
      <c r="M16" s="142">
        <v>758</v>
      </c>
      <c r="N16" s="142">
        <v>165869</v>
      </c>
      <c r="O16" s="142">
        <v>27148</v>
      </c>
      <c r="P16" s="142">
        <v>7794</v>
      </c>
      <c r="Q16" s="142">
        <v>3984</v>
      </c>
      <c r="R16" s="142">
        <v>3671</v>
      </c>
      <c r="S16" s="142">
        <v>139</v>
      </c>
      <c r="T16" s="142">
        <v>5674</v>
      </c>
      <c r="U16" s="142">
        <v>2741</v>
      </c>
      <c r="V16" s="530">
        <v>2933</v>
      </c>
      <c r="W16" s="730">
        <v>51</v>
      </c>
      <c r="X16" s="746"/>
    </row>
    <row r="17" spans="1:24" ht="12">
      <c r="A17" s="718"/>
      <c r="B17" s="1505">
        <v>52</v>
      </c>
      <c r="C17" s="1506"/>
      <c r="D17" s="745">
        <v>385329</v>
      </c>
      <c r="E17" s="142">
        <v>155587</v>
      </c>
      <c r="F17" s="142">
        <v>12852</v>
      </c>
      <c r="G17" s="142">
        <v>99524</v>
      </c>
      <c r="H17" s="142">
        <v>73</v>
      </c>
      <c r="I17" s="142">
        <v>372</v>
      </c>
      <c r="J17" s="142">
        <v>42766</v>
      </c>
      <c r="K17" s="142">
        <v>3338</v>
      </c>
      <c r="L17" s="142">
        <v>212513</v>
      </c>
      <c r="M17" s="142">
        <v>1033</v>
      </c>
      <c r="N17" s="142">
        <v>185248</v>
      </c>
      <c r="O17" s="142">
        <v>26232</v>
      </c>
      <c r="P17" s="142">
        <v>8489</v>
      </c>
      <c r="Q17" s="142">
        <v>4366</v>
      </c>
      <c r="R17" s="142">
        <v>3972</v>
      </c>
      <c r="S17" s="142">
        <v>151</v>
      </c>
      <c r="T17" s="142">
        <v>5402</v>
      </c>
      <c r="U17" s="142">
        <v>2730</v>
      </c>
      <c r="V17" s="530">
        <v>2672</v>
      </c>
      <c r="W17" s="730">
        <v>52</v>
      </c>
      <c r="X17" s="746"/>
    </row>
    <row r="18" spans="1:24" ht="12">
      <c r="A18" s="718"/>
      <c r="B18" s="1505">
        <v>53</v>
      </c>
      <c r="C18" s="1506"/>
      <c r="D18" s="745">
        <v>414872</v>
      </c>
      <c r="E18" s="142">
        <v>165185</v>
      </c>
      <c r="F18" s="142">
        <v>13413</v>
      </c>
      <c r="G18" s="142">
        <v>103046</v>
      </c>
      <c r="H18" s="142">
        <v>62</v>
      </c>
      <c r="I18" s="142">
        <v>396</v>
      </c>
      <c r="J18" s="142">
        <v>48268</v>
      </c>
      <c r="K18" s="142">
        <v>3484</v>
      </c>
      <c r="L18" s="142">
        <v>231831</v>
      </c>
      <c r="M18" s="142">
        <v>1326</v>
      </c>
      <c r="N18" s="142">
        <v>204394</v>
      </c>
      <c r="O18" s="142">
        <v>26111</v>
      </c>
      <c r="P18" s="142">
        <v>9173</v>
      </c>
      <c r="Q18" s="142">
        <v>4769</v>
      </c>
      <c r="R18" s="142">
        <v>4221</v>
      </c>
      <c r="S18" s="142">
        <v>183</v>
      </c>
      <c r="T18" s="142">
        <v>5199</v>
      </c>
      <c r="U18" s="142">
        <v>2731</v>
      </c>
      <c r="V18" s="530">
        <v>2468</v>
      </c>
      <c r="W18" s="730">
        <v>53</v>
      </c>
      <c r="X18" s="746"/>
    </row>
    <row r="19" spans="1:24" s="751" customFormat="1" ht="11.25">
      <c r="A19" s="747"/>
      <c r="B19" s="1516">
        <v>54</v>
      </c>
      <c r="C19" s="1517"/>
      <c r="D19" s="749">
        <v>445298</v>
      </c>
      <c r="E19" s="552">
        <f aca="true" t="shared" si="0" ref="E19:V19">SUM(E21:E22)</f>
        <v>174750</v>
      </c>
      <c r="F19" s="552">
        <f t="shared" si="0"/>
        <v>14403</v>
      </c>
      <c r="G19" s="552">
        <f t="shared" si="0"/>
        <v>106269</v>
      </c>
      <c r="H19" s="552">
        <f t="shared" si="0"/>
        <v>53</v>
      </c>
      <c r="I19" s="552">
        <f t="shared" si="0"/>
        <v>429</v>
      </c>
      <c r="J19" s="552">
        <f t="shared" si="0"/>
        <v>53596</v>
      </c>
      <c r="K19" s="552">
        <f t="shared" si="0"/>
        <v>3598</v>
      </c>
      <c r="L19" s="552">
        <f t="shared" si="0"/>
        <v>252184</v>
      </c>
      <c r="M19" s="552">
        <f t="shared" si="0"/>
        <v>1635</v>
      </c>
      <c r="N19" s="552">
        <f t="shared" si="0"/>
        <v>225475</v>
      </c>
      <c r="O19" s="552">
        <f t="shared" si="0"/>
        <v>25074</v>
      </c>
      <c r="P19" s="552">
        <f t="shared" si="0"/>
        <v>9614</v>
      </c>
      <c r="Q19" s="552">
        <f t="shared" si="0"/>
        <v>5129</v>
      </c>
      <c r="R19" s="552">
        <f t="shared" si="0"/>
        <v>4280</v>
      </c>
      <c r="S19" s="552">
        <f t="shared" si="0"/>
        <v>205</v>
      </c>
      <c r="T19" s="552">
        <f t="shared" si="0"/>
        <v>5152</v>
      </c>
      <c r="U19" s="552">
        <f t="shared" si="0"/>
        <v>2805</v>
      </c>
      <c r="V19" s="552">
        <f t="shared" si="0"/>
        <v>2347</v>
      </c>
      <c r="W19" s="748">
        <v>54</v>
      </c>
      <c r="X19" s="750"/>
    </row>
    <row r="20" spans="1:23" ht="6" customHeight="1">
      <c r="A20" s="718"/>
      <c r="B20" s="730"/>
      <c r="C20" s="752"/>
      <c r="D20" s="745"/>
      <c r="E20" s="142"/>
      <c r="F20" s="142"/>
      <c r="G20" s="142"/>
      <c r="H20" s="142"/>
      <c r="I20" s="142"/>
      <c r="J20" s="142"/>
      <c r="K20" s="142"/>
      <c r="L20" s="552"/>
      <c r="M20" s="142"/>
      <c r="N20" s="142"/>
      <c r="O20" s="142"/>
      <c r="P20" s="142"/>
      <c r="Q20" s="142"/>
      <c r="R20" s="142"/>
      <c r="S20" s="142"/>
      <c r="T20" s="142"/>
      <c r="U20" s="142"/>
      <c r="V20" s="530"/>
      <c r="W20" s="753"/>
    </row>
    <row r="21" spans="1:23" ht="12">
      <c r="A21" s="718"/>
      <c r="B21" s="1511" t="s">
        <v>394</v>
      </c>
      <c r="C21" s="1512"/>
      <c r="D21" s="745">
        <f>E21+L21+P21+T21+K21</f>
        <v>438965</v>
      </c>
      <c r="E21" s="142">
        <v>171414</v>
      </c>
      <c r="F21" s="142">
        <v>11566</v>
      </c>
      <c r="G21" s="142">
        <v>106024</v>
      </c>
      <c r="H21" s="142">
        <v>52</v>
      </c>
      <c r="I21" s="142">
        <v>221</v>
      </c>
      <c r="J21" s="142">
        <v>53551</v>
      </c>
      <c r="K21" s="142">
        <v>2668</v>
      </c>
      <c r="L21" s="142">
        <v>250696</v>
      </c>
      <c r="M21" s="142">
        <v>1627</v>
      </c>
      <c r="N21" s="142">
        <v>223995</v>
      </c>
      <c r="O21" s="142">
        <v>25074</v>
      </c>
      <c r="P21" s="142">
        <v>9035</v>
      </c>
      <c r="Q21" s="142">
        <v>4567</v>
      </c>
      <c r="R21" s="142">
        <v>4263</v>
      </c>
      <c r="S21" s="142">
        <v>205</v>
      </c>
      <c r="T21" s="142">
        <v>5152</v>
      </c>
      <c r="U21" s="142">
        <v>2805</v>
      </c>
      <c r="V21" s="530">
        <v>2347</v>
      </c>
      <c r="W21" s="732" t="s">
        <v>394</v>
      </c>
    </row>
    <row r="22" spans="1:23" ht="12">
      <c r="A22" s="718"/>
      <c r="B22" s="1509" t="s">
        <v>395</v>
      </c>
      <c r="C22" s="1510"/>
      <c r="D22" s="754">
        <f>E22+L22+P22+T22+K22</f>
        <v>6333</v>
      </c>
      <c r="E22" s="291">
        <v>3336</v>
      </c>
      <c r="F22" s="291">
        <v>2837</v>
      </c>
      <c r="G22" s="291">
        <v>245</v>
      </c>
      <c r="H22" s="291">
        <v>1</v>
      </c>
      <c r="I22" s="291">
        <v>208</v>
      </c>
      <c r="J22" s="291">
        <v>45</v>
      </c>
      <c r="K22" s="291">
        <v>930</v>
      </c>
      <c r="L22" s="291">
        <v>1488</v>
      </c>
      <c r="M22" s="291">
        <v>8</v>
      </c>
      <c r="N22" s="291">
        <v>1480</v>
      </c>
      <c r="O22" s="755">
        <v>0</v>
      </c>
      <c r="P22" s="291">
        <v>579</v>
      </c>
      <c r="Q22" s="291">
        <v>562</v>
      </c>
      <c r="R22" s="291">
        <v>17</v>
      </c>
      <c r="S22" s="755">
        <v>0</v>
      </c>
      <c r="T22" s="755">
        <v>0</v>
      </c>
      <c r="U22" s="755">
        <v>0</v>
      </c>
      <c r="V22" s="756">
        <v>0</v>
      </c>
      <c r="W22" s="738" t="s">
        <v>395</v>
      </c>
    </row>
    <row r="23" spans="1:12" ht="13.5" customHeight="1">
      <c r="A23" s="136"/>
      <c r="B23" s="105" t="s">
        <v>396</v>
      </c>
      <c r="C23" s="136"/>
      <c r="D23" s="136"/>
      <c r="E23" s="136"/>
      <c r="F23" s="136"/>
      <c r="G23" s="136"/>
      <c r="H23" s="136"/>
      <c r="I23" s="136"/>
      <c r="J23" s="136"/>
      <c r="K23" s="136"/>
      <c r="L23" s="136"/>
    </row>
    <row r="24" spans="1:12" ht="13.5" customHeight="1">
      <c r="A24" s="136"/>
      <c r="B24" s="105" t="s">
        <v>397</v>
      </c>
      <c r="C24" s="136"/>
      <c r="D24" s="136"/>
      <c r="E24" s="136"/>
      <c r="F24" s="136"/>
      <c r="G24" s="136"/>
      <c r="H24" s="136"/>
      <c r="I24" s="136"/>
      <c r="J24" s="136"/>
      <c r="K24" s="136"/>
      <c r="L24" s="136"/>
    </row>
    <row r="25" spans="1:12" ht="12" customHeight="1">
      <c r="A25" s="136"/>
      <c r="B25" s="136" t="s">
        <v>398</v>
      </c>
      <c r="C25" s="136"/>
      <c r="D25" s="136"/>
      <c r="E25" s="136"/>
      <c r="F25" s="136"/>
      <c r="G25" s="136"/>
      <c r="H25" s="136"/>
      <c r="I25" s="136"/>
      <c r="J25" s="136"/>
      <c r="K25" s="136"/>
      <c r="L25" s="136"/>
    </row>
    <row r="26" spans="1:12" ht="12">
      <c r="A26" s="136"/>
      <c r="B26" s="757"/>
      <c r="C26" s="136"/>
      <c r="D26" s="136"/>
      <c r="E26" s="136"/>
      <c r="F26" s="136"/>
      <c r="G26" s="136"/>
      <c r="H26" s="136"/>
      <c r="I26" s="136"/>
      <c r="J26" s="136"/>
      <c r="K26" s="136"/>
      <c r="L26" s="136"/>
    </row>
    <row r="27" spans="1:12" ht="12">
      <c r="A27" s="136"/>
      <c r="B27" s="136"/>
      <c r="C27" s="136"/>
      <c r="D27" s="136"/>
      <c r="E27" s="136"/>
      <c r="F27" s="136"/>
      <c r="G27" s="136"/>
      <c r="H27" s="136"/>
      <c r="I27" s="136"/>
      <c r="J27" s="136"/>
      <c r="K27" s="136"/>
      <c r="L27" s="136"/>
    </row>
    <row r="28" spans="1:12" ht="12">
      <c r="A28" s="136"/>
      <c r="B28" s="136"/>
      <c r="C28" s="136"/>
      <c r="D28" s="136"/>
      <c r="E28" s="136"/>
      <c r="F28" s="136"/>
      <c r="G28" s="136"/>
      <c r="H28" s="136"/>
      <c r="I28" s="136"/>
      <c r="J28" s="136"/>
      <c r="K28" s="136"/>
      <c r="L28" s="136"/>
    </row>
    <row r="29" spans="1:22" ht="12">
      <c r="A29" s="136"/>
      <c r="B29" s="136"/>
      <c r="C29" s="136"/>
      <c r="D29" s="136"/>
      <c r="E29" s="136"/>
      <c r="F29" s="136"/>
      <c r="G29" s="136"/>
      <c r="H29" s="136"/>
      <c r="I29" s="136"/>
      <c r="J29" s="136"/>
      <c r="K29" s="136"/>
      <c r="L29" s="136"/>
      <c r="V29" s="758"/>
    </row>
    <row r="30" spans="1:12" s="751" customFormat="1" ht="11.25">
      <c r="A30" s="759"/>
      <c r="B30" s="759"/>
      <c r="C30" s="759"/>
      <c r="D30" s="759"/>
      <c r="E30" s="759"/>
      <c r="F30" s="759"/>
      <c r="G30" s="759"/>
      <c r="H30" s="759"/>
      <c r="I30" s="759"/>
      <c r="J30" s="759"/>
      <c r="K30" s="759"/>
      <c r="L30" s="759"/>
    </row>
    <row r="31" spans="1:12" ht="12">
      <c r="A31" s="136"/>
      <c r="B31" s="136"/>
      <c r="C31" s="136"/>
      <c r="D31" s="136"/>
      <c r="E31" s="136"/>
      <c r="F31" s="136"/>
      <c r="G31" s="136"/>
      <c r="H31" s="136"/>
      <c r="I31" s="136"/>
      <c r="J31" s="136"/>
      <c r="K31" s="136"/>
      <c r="L31" s="136"/>
    </row>
    <row r="32" spans="1:12" ht="12">
      <c r="A32" s="136"/>
      <c r="B32" s="136"/>
      <c r="C32" s="136"/>
      <c r="D32" s="136"/>
      <c r="E32" s="136"/>
      <c r="F32" s="136"/>
      <c r="G32" s="136"/>
      <c r="H32" s="136"/>
      <c r="I32" s="136"/>
      <c r="J32" s="136"/>
      <c r="K32" s="136"/>
      <c r="L32" s="136"/>
    </row>
    <row r="33" spans="1:12" ht="15" customHeight="1">
      <c r="A33" s="136"/>
      <c r="B33" s="136"/>
      <c r="C33" s="136"/>
      <c r="D33" s="136"/>
      <c r="E33" s="136"/>
      <c r="F33" s="136"/>
      <c r="G33" s="136"/>
      <c r="H33" s="136"/>
      <c r="I33" s="136"/>
      <c r="J33" s="136"/>
      <c r="K33" s="136"/>
      <c r="L33" s="136"/>
    </row>
    <row r="36" ht="13.5" customHeight="1">
      <c r="B36" s="760"/>
    </row>
  </sheetData>
  <mergeCells count="33">
    <mergeCell ref="L5:O5"/>
    <mergeCell ref="F6:F7"/>
    <mergeCell ref="B6:C6"/>
    <mergeCell ref="B18:C18"/>
    <mergeCell ref="B19:C19"/>
    <mergeCell ref="N6:N7"/>
    <mergeCell ref="B16:C16"/>
    <mergeCell ref="B10:C10"/>
    <mergeCell ref="B11:C11"/>
    <mergeCell ref="B22:C22"/>
    <mergeCell ref="M6:M7"/>
    <mergeCell ref="B21:C21"/>
    <mergeCell ref="I6:I7"/>
    <mergeCell ref="J6:J7"/>
    <mergeCell ref="B13:C13"/>
    <mergeCell ref="B14:C14"/>
    <mergeCell ref="B8:C8"/>
    <mergeCell ref="G6:H6"/>
    <mergeCell ref="B9:C9"/>
    <mergeCell ref="W5:W7"/>
    <mergeCell ref="L6:L7"/>
    <mergeCell ref="E6:E7"/>
    <mergeCell ref="B17:C17"/>
    <mergeCell ref="T6:T7"/>
    <mergeCell ref="B15:C15"/>
    <mergeCell ref="O6:O7"/>
    <mergeCell ref="P6:P7"/>
    <mergeCell ref="U6:U7"/>
    <mergeCell ref="B12:C12"/>
    <mergeCell ref="V6:V7"/>
    <mergeCell ref="R6:R7"/>
    <mergeCell ref="Q6:Q7"/>
    <mergeCell ref="S6:S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2:M64"/>
  <sheetViews>
    <sheetView workbookViewId="0" topLeftCell="A1">
      <pane ySplit="6" topLeftCell="BM7" activePane="bottomLeft" state="frozen"/>
      <selection pane="topLeft" activeCell="A1" sqref="A1"/>
      <selection pane="bottomLeft" activeCell="A1" sqref="A1"/>
    </sheetView>
  </sheetViews>
  <sheetFormatPr defaultColWidth="9.00390625" defaultRowHeight="13.5"/>
  <cols>
    <col min="1" max="1" width="2.625" style="761" customWidth="1"/>
    <col min="2" max="2" width="10.625" style="761" customWidth="1"/>
    <col min="3" max="3" width="8.625" style="761" customWidth="1"/>
    <col min="4" max="4" width="9.625" style="761" customWidth="1"/>
    <col min="5" max="5" width="13.625" style="761" customWidth="1"/>
    <col min="6" max="6" width="8.625" style="761" customWidth="1"/>
    <col min="7" max="7" width="9.25390625" style="761" customWidth="1"/>
    <col min="8" max="8" width="13.625" style="761" customWidth="1"/>
    <col min="9" max="9" width="8.625" style="761" customWidth="1"/>
    <col min="10" max="10" width="2.125" style="761" customWidth="1"/>
    <col min="11" max="11" width="8.625" style="761" customWidth="1"/>
    <col min="12" max="12" width="2.125" style="761" customWidth="1"/>
    <col min="13" max="13" width="13.625" style="761" customWidth="1"/>
    <col min="14" max="16384" width="9.00390625" style="761" customWidth="1"/>
  </cols>
  <sheetData>
    <row r="1" ht="6.75" customHeight="1"/>
    <row r="2" spans="2:13" ht="15" customHeight="1">
      <c r="B2" s="762" t="s">
        <v>414</v>
      </c>
      <c r="E2" s="763"/>
      <c r="F2" s="763"/>
      <c r="G2" s="763"/>
      <c r="H2" s="764"/>
      <c r="I2" s="763"/>
      <c r="J2" s="763"/>
      <c r="K2" s="763"/>
      <c r="L2" s="763"/>
      <c r="M2" s="763"/>
    </row>
    <row r="3" spans="2:13" ht="13.5" customHeight="1" thickBot="1">
      <c r="B3" s="765"/>
      <c r="C3" s="765"/>
      <c r="D3" s="765"/>
      <c r="E3" s="765"/>
      <c r="F3" s="765"/>
      <c r="G3" s="765"/>
      <c r="H3" s="765"/>
      <c r="I3" s="766"/>
      <c r="J3" s="766"/>
      <c r="K3" s="766"/>
      <c r="L3" s="766"/>
      <c r="M3" s="767" t="s">
        <v>406</v>
      </c>
    </row>
    <row r="4" spans="1:13" s="769" customFormat="1" ht="13.5" customHeight="1" thickTop="1">
      <c r="A4" s="768"/>
      <c r="B4" s="1522" t="s">
        <v>407</v>
      </c>
      <c r="C4" s="1532" t="s">
        <v>400</v>
      </c>
      <c r="D4" s="1533"/>
      <c r="E4" s="1533"/>
      <c r="F4" s="1529" t="s">
        <v>408</v>
      </c>
      <c r="G4" s="1530"/>
      <c r="H4" s="1531"/>
      <c r="I4" s="1529" t="s">
        <v>401</v>
      </c>
      <c r="J4" s="1539"/>
      <c r="K4" s="1539"/>
      <c r="L4" s="1539"/>
      <c r="M4" s="1540"/>
    </row>
    <row r="5" spans="1:13" s="769" customFormat="1" ht="13.5" customHeight="1">
      <c r="A5" s="768"/>
      <c r="B5" s="1523"/>
      <c r="C5" s="1527" t="s">
        <v>402</v>
      </c>
      <c r="D5" s="1527" t="s">
        <v>99</v>
      </c>
      <c r="E5" s="770" t="s">
        <v>403</v>
      </c>
      <c r="F5" s="1527" t="s">
        <v>402</v>
      </c>
      <c r="G5" s="1525" t="s">
        <v>99</v>
      </c>
      <c r="H5" s="771" t="s">
        <v>403</v>
      </c>
      <c r="I5" s="1527" t="s">
        <v>402</v>
      </c>
      <c r="J5" s="1534" t="s">
        <v>99</v>
      </c>
      <c r="K5" s="1535"/>
      <c r="L5" s="1534" t="s">
        <v>403</v>
      </c>
      <c r="M5" s="1535"/>
    </row>
    <row r="6" spans="1:13" s="769" customFormat="1" ht="13.5" customHeight="1">
      <c r="A6" s="768"/>
      <c r="B6" s="1524"/>
      <c r="C6" s="1528"/>
      <c r="D6" s="1528"/>
      <c r="E6" s="772" t="s">
        <v>404</v>
      </c>
      <c r="F6" s="1528"/>
      <c r="G6" s="1526"/>
      <c r="H6" s="773" t="s">
        <v>404</v>
      </c>
      <c r="I6" s="1528"/>
      <c r="J6" s="1536"/>
      <c r="K6" s="1537"/>
      <c r="L6" s="1538" t="s">
        <v>404</v>
      </c>
      <c r="M6" s="1537"/>
    </row>
    <row r="7" spans="1:13" s="769" customFormat="1" ht="13.5" customHeight="1">
      <c r="A7" s="768"/>
      <c r="B7" s="774" t="s">
        <v>409</v>
      </c>
      <c r="C7" s="775">
        <v>26906</v>
      </c>
      <c r="D7" s="776">
        <v>10177</v>
      </c>
      <c r="E7" s="776">
        <v>112790798</v>
      </c>
      <c r="F7" s="777">
        <v>2740</v>
      </c>
      <c r="G7" s="777">
        <v>24070</v>
      </c>
      <c r="H7" s="777">
        <v>70328839</v>
      </c>
      <c r="I7" s="777">
        <v>19581</v>
      </c>
      <c r="J7" s="777"/>
      <c r="K7" s="777">
        <v>63004</v>
      </c>
      <c r="L7" s="777"/>
      <c r="M7" s="778">
        <v>39680482</v>
      </c>
    </row>
    <row r="8" spans="1:13" s="769" customFormat="1" ht="9.75" customHeight="1">
      <c r="A8" s="768"/>
      <c r="B8" s="774"/>
      <c r="C8" s="780"/>
      <c r="D8" s="781"/>
      <c r="E8" s="781"/>
      <c r="F8" s="781"/>
      <c r="G8" s="781"/>
      <c r="H8" s="781"/>
      <c r="I8" s="781"/>
      <c r="J8" s="781"/>
      <c r="K8" s="781"/>
      <c r="L8" s="781"/>
      <c r="M8" s="782"/>
    </row>
    <row r="9" spans="1:13" s="788" customFormat="1" ht="13.5" customHeight="1">
      <c r="A9" s="783"/>
      <c r="B9" s="784" t="s">
        <v>410</v>
      </c>
      <c r="C9" s="785">
        <f aca="true" t="shared" si="0" ref="C9:I9">SUM(C11:C12)</f>
        <v>28755</v>
      </c>
      <c r="D9" s="786">
        <f t="shared" si="0"/>
        <v>109926</v>
      </c>
      <c r="E9" s="786">
        <f t="shared" si="0"/>
        <v>165128703</v>
      </c>
      <c r="F9" s="786">
        <f t="shared" si="0"/>
        <v>3251</v>
      </c>
      <c r="G9" s="786">
        <f t="shared" si="0"/>
        <v>27586</v>
      </c>
      <c r="H9" s="786">
        <f t="shared" si="0"/>
        <v>101144603</v>
      </c>
      <c r="I9" s="786">
        <f t="shared" si="0"/>
        <v>20281</v>
      </c>
      <c r="J9" s="786"/>
      <c r="K9" s="786">
        <f>SUM(K11:K12)</f>
        <v>66205</v>
      </c>
      <c r="L9" s="786"/>
      <c r="M9" s="787">
        <f>SUM(M11:M12)</f>
        <v>59660542</v>
      </c>
    </row>
    <row r="10" spans="1:13" s="788" customFormat="1" ht="9.75" customHeight="1">
      <c r="A10" s="783"/>
      <c r="B10" s="789"/>
      <c r="C10" s="790"/>
      <c r="D10" s="791"/>
      <c r="E10" s="791"/>
      <c r="F10" s="791"/>
      <c r="G10" s="791"/>
      <c r="H10" s="791"/>
      <c r="I10" s="791"/>
      <c r="J10" s="791"/>
      <c r="K10" s="791"/>
      <c r="L10" s="791"/>
      <c r="M10" s="792"/>
    </row>
    <row r="11" spans="1:13" s="788" customFormat="1" ht="13.5" customHeight="1">
      <c r="A11" s="783"/>
      <c r="B11" s="789" t="s">
        <v>1066</v>
      </c>
      <c r="C11" s="785">
        <f>SUM(C19:C31)</f>
        <v>21479</v>
      </c>
      <c r="D11" s="786">
        <f>SUM(D19:D31)</f>
        <v>91159</v>
      </c>
      <c r="E11" s="786">
        <f>SUM(E19:E31)</f>
        <v>149668248</v>
      </c>
      <c r="F11" s="786">
        <f>SUM(F19:F31)</f>
        <v>2822</v>
      </c>
      <c r="G11" s="786">
        <v>25907</v>
      </c>
      <c r="H11" s="786">
        <f>SUM(H19:H31)</f>
        <v>97617068</v>
      </c>
      <c r="I11" s="786">
        <f>SUM(I19:I31)</f>
        <v>14168</v>
      </c>
      <c r="J11" s="786"/>
      <c r="K11" s="786">
        <f>SUM(K19:K31)</f>
        <v>50951</v>
      </c>
      <c r="L11" s="786"/>
      <c r="M11" s="787">
        <f>SUM(M19:M31)</f>
        <v>48164419</v>
      </c>
    </row>
    <row r="12" spans="1:13" s="788" customFormat="1" ht="13.5" customHeight="1">
      <c r="A12" s="783"/>
      <c r="B12" s="789" t="s">
        <v>1067</v>
      </c>
      <c r="C12" s="785">
        <f>SUM(C32:C62)</f>
        <v>7276</v>
      </c>
      <c r="D12" s="786">
        <f>SUM(D32:D62)</f>
        <v>18767</v>
      </c>
      <c r="E12" s="786">
        <f>SUM(E32:E62)</f>
        <v>15460455</v>
      </c>
      <c r="F12" s="786">
        <f>SUM(F32:F62)</f>
        <v>429</v>
      </c>
      <c r="G12" s="786">
        <v>1679</v>
      </c>
      <c r="H12" s="786">
        <v>3527535</v>
      </c>
      <c r="I12" s="786">
        <f>SUM(I32:I62)</f>
        <v>6113</v>
      </c>
      <c r="J12" s="786"/>
      <c r="K12" s="786">
        <v>15254</v>
      </c>
      <c r="L12" s="786"/>
      <c r="M12" s="787">
        <v>11496123</v>
      </c>
    </row>
    <row r="13" spans="1:13" s="788" customFormat="1" ht="9.75" customHeight="1">
      <c r="A13" s="783"/>
      <c r="B13" s="789"/>
      <c r="C13" s="785"/>
      <c r="D13" s="786"/>
      <c r="E13" s="786"/>
      <c r="F13" s="786"/>
      <c r="G13" s="786"/>
      <c r="H13" s="786"/>
      <c r="I13" s="786"/>
      <c r="J13" s="786"/>
      <c r="K13" s="786"/>
      <c r="L13" s="786"/>
      <c r="M13" s="787"/>
    </row>
    <row r="14" spans="1:13" s="788" customFormat="1" ht="13.5" customHeight="1">
      <c r="A14" s="783"/>
      <c r="B14" s="789" t="s">
        <v>1020</v>
      </c>
      <c r="C14" s="785">
        <f aca="true" t="shared" si="1" ref="C14:I14">+C19+C24+C25+C26+C28+C29+C30+C32+C33+C34+C35+C36+C37+C38</f>
        <v>12104</v>
      </c>
      <c r="D14" s="786">
        <f t="shared" si="1"/>
        <v>49638</v>
      </c>
      <c r="E14" s="786">
        <f t="shared" si="1"/>
        <v>80066916</v>
      </c>
      <c r="F14" s="786">
        <f t="shared" si="1"/>
        <v>1461</v>
      </c>
      <c r="G14" s="786">
        <f t="shared" si="1"/>
        <v>14286</v>
      </c>
      <c r="H14" s="786">
        <f t="shared" si="1"/>
        <v>51986995</v>
      </c>
      <c r="I14" s="786">
        <f t="shared" si="1"/>
        <v>8352</v>
      </c>
      <c r="J14" s="786"/>
      <c r="K14" s="786">
        <f>+K19+K24+K25+K26+K28+K29+K30+K32+K33+K34+K35+K36+K37+K38</f>
        <v>27962</v>
      </c>
      <c r="L14" s="786"/>
      <c r="M14" s="787">
        <f>+M19+M24+M25+M26+M28+M29+M30+M32+M33+M34+M35+M36+M37+M38</f>
        <v>26058579</v>
      </c>
    </row>
    <row r="15" spans="1:13" s="788" customFormat="1" ht="13.5" customHeight="1">
      <c r="A15" s="783"/>
      <c r="B15" s="789" t="s">
        <v>1022</v>
      </c>
      <c r="C15" s="785">
        <f>+C23+C39+C40+C41+C42+C43+C44+C45</f>
        <v>2280</v>
      </c>
      <c r="D15" s="786">
        <f>+D23+D39+D40+D41+D42+D43+D44+D45</f>
        <v>7387</v>
      </c>
      <c r="E15" s="786">
        <f>+E23+E39+E40+E41+E42+E43+E44+E45</f>
        <v>9590739</v>
      </c>
      <c r="F15" s="786">
        <f>+F23+F39+F40+F41+F42+F43+F44+F45</f>
        <v>183</v>
      </c>
      <c r="G15" s="786">
        <v>1162</v>
      </c>
      <c r="H15" s="786">
        <v>4515149</v>
      </c>
      <c r="I15" s="786">
        <f>+I23+I39+I40+I41+I42+I43+I44+I45</f>
        <v>1723</v>
      </c>
      <c r="J15" s="786"/>
      <c r="K15" s="786">
        <v>5200</v>
      </c>
      <c r="L15" s="786"/>
      <c r="M15" s="787">
        <v>4844095</v>
      </c>
    </row>
    <row r="16" spans="1:13" s="788" customFormat="1" ht="13.5" customHeight="1">
      <c r="A16" s="783"/>
      <c r="B16" s="789" t="s">
        <v>1024</v>
      </c>
      <c r="C16" s="785">
        <f>+C20+C27+C31+C46+C47+C48+C49+C50</f>
        <v>5854</v>
      </c>
      <c r="D16" s="786">
        <f>+D20+D27+D31+D46+D47+D48+D49+D50</f>
        <v>20446</v>
      </c>
      <c r="E16" s="786">
        <f>+E20+E27+E31+E46+E47+E48+E49+E50</f>
        <v>27750408</v>
      </c>
      <c r="F16" s="786">
        <f>+F20+F27+F31+F46+F47+F48+F49+F50</f>
        <v>623</v>
      </c>
      <c r="G16" s="786">
        <v>4218</v>
      </c>
      <c r="H16" s="786">
        <f>+H20+H27+H31+H46+H47+H48+H49+H50</f>
        <v>15706137</v>
      </c>
      <c r="I16" s="786">
        <f>+I20+I27+I31+I46+I47+I48+I49+I50</f>
        <v>4257</v>
      </c>
      <c r="J16" s="786"/>
      <c r="K16" s="786">
        <f>+K20+K27+K31+K46+K47+K48+K49+K50</f>
        <v>13296</v>
      </c>
      <c r="L16" s="786"/>
      <c r="M16" s="787">
        <f>+M20+M27+M31+M46+M47+M48+M49+M50</f>
        <v>11237232</v>
      </c>
    </row>
    <row r="17" spans="1:13" s="788" customFormat="1" ht="13.5" customHeight="1">
      <c r="A17" s="783"/>
      <c r="B17" s="789" t="s">
        <v>1026</v>
      </c>
      <c r="C17" s="785">
        <f>+C21+C22+C51+C52+C53+C54+C55+C56+C57+C58+C59+C60+C61+C62</f>
        <v>8517</v>
      </c>
      <c r="D17" s="786">
        <f>+D21+D22+D51+D52+D53+D54+D55+D56+D57+D58+D59+D60+D61+D62</f>
        <v>32455</v>
      </c>
      <c r="E17" s="786">
        <f>+E21+E22+E51+E52+E53+E54+E55+E56+E57+E58+E59+E60+E61+E62</f>
        <v>47720640</v>
      </c>
      <c r="F17" s="786">
        <f>+F21+F22+F51+F52+F53+F54+F55+F56+F57+F58+F59+F60+F61+F62</f>
        <v>984</v>
      </c>
      <c r="G17" s="786">
        <v>7920</v>
      </c>
      <c r="H17" s="786">
        <v>28936322</v>
      </c>
      <c r="I17" s="786">
        <f>+I21+I22+I51+I52+I53+I54+I55+I56+I57+I58+I59+I60+I61+I62</f>
        <v>5949</v>
      </c>
      <c r="J17" s="786"/>
      <c r="K17" s="786">
        <v>19747</v>
      </c>
      <c r="L17" s="786"/>
      <c r="M17" s="787">
        <v>17520636</v>
      </c>
    </row>
    <row r="18" spans="1:13" s="769" customFormat="1" ht="9.75" customHeight="1">
      <c r="A18" s="768"/>
      <c r="B18" s="793" t="s">
        <v>405</v>
      </c>
      <c r="C18" s="780"/>
      <c r="D18" s="781"/>
      <c r="E18" s="794"/>
      <c r="F18" s="781"/>
      <c r="G18" s="781"/>
      <c r="H18" s="781"/>
      <c r="I18" s="781"/>
      <c r="J18" s="781"/>
      <c r="K18" s="781"/>
      <c r="L18" s="781"/>
      <c r="M18" s="782"/>
    </row>
    <row r="19" spans="1:13" s="769" customFormat="1" ht="12" customHeight="1">
      <c r="A19" s="768"/>
      <c r="B19" s="774" t="s">
        <v>1029</v>
      </c>
      <c r="C19" s="795">
        <v>5650</v>
      </c>
      <c r="D19" s="796">
        <v>29907</v>
      </c>
      <c r="E19" s="796">
        <v>59790994</v>
      </c>
      <c r="F19" s="796">
        <v>910</v>
      </c>
      <c r="G19" s="796">
        <v>11490</v>
      </c>
      <c r="H19" s="796">
        <v>44060993</v>
      </c>
      <c r="I19" s="796">
        <v>3309</v>
      </c>
      <c r="J19" s="796"/>
      <c r="K19" s="796">
        <v>13408</v>
      </c>
      <c r="L19" s="796"/>
      <c r="M19" s="797">
        <v>14270953</v>
      </c>
    </row>
    <row r="20" spans="1:13" s="769" customFormat="1" ht="12" customHeight="1">
      <c r="A20" s="768"/>
      <c r="B20" s="774" t="s">
        <v>1030</v>
      </c>
      <c r="C20" s="795">
        <v>2262</v>
      </c>
      <c r="D20" s="796">
        <v>9947</v>
      </c>
      <c r="E20" s="796">
        <v>14257262</v>
      </c>
      <c r="F20" s="796">
        <v>361</v>
      </c>
      <c r="G20" s="796">
        <v>3022</v>
      </c>
      <c r="H20" s="796">
        <v>8807904</v>
      </c>
      <c r="I20" s="796">
        <v>1466</v>
      </c>
      <c r="J20" s="796"/>
      <c r="K20" s="796">
        <v>5492</v>
      </c>
      <c r="L20" s="796"/>
      <c r="M20" s="797">
        <v>5051451</v>
      </c>
    </row>
    <row r="21" spans="1:13" s="769" customFormat="1" ht="12" customHeight="1">
      <c r="A21" s="768"/>
      <c r="B21" s="774" t="s">
        <v>1032</v>
      </c>
      <c r="C21" s="795">
        <v>2738</v>
      </c>
      <c r="D21" s="796">
        <v>11155</v>
      </c>
      <c r="E21" s="796">
        <v>17985646</v>
      </c>
      <c r="F21" s="796">
        <v>344</v>
      </c>
      <c r="G21" s="796">
        <v>2611</v>
      </c>
      <c r="H21" s="796">
        <v>11121663</v>
      </c>
      <c r="I21" s="796">
        <v>1826</v>
      </c>
      <c r="J21" s="796"/>
      <c r="K21" s="796">
        <v>6868</v>
      </c>
      <c r="L21" s="796"/>
      <c r="M21" s="797">
        <v>6375719</v>
      </c>
    </row>
    <row r="22" spans="1:13" s="769" customFormat="1" ht="12" customHeight="1">
      <c r="A22" s="768"/>
      <c r="B22" s="774" t="s">
        <v>1034</v>
      </c>
      <c r="C22" s="795">
        <v>3171</v>
      </c>
      <c r="D22" s="796">
        <v>14652</v>
      </c>
      <c r="E22" s="796">
        <v>23844483</v>
      </c>
      <c r="F22" s="796">
        <v>479</v>
      </c>
      <c r="G22" s="796">
        <v>4537</v>
      </c>
      <c r="H22" s="796">
        <v>16235736</v>
      </c>
      <c r="I22" s="796">
        <v>1975</v>
      </c>
      <c r="J22" s="796"/>
      <c r="K22" s="796">
        <v>7732</v>
      </c>
      <c r="L22" s="796"/>
      <c r="M22" s="797">
        <v>7003479</v>
      </c>
    </row>
    <row r="23" spans="1:13" s="769" customFormat="1" ht="12" customHeight="1">
      <c r="A23" s="768"/>
      <c r="B23" s="774" t="s">
        <v>1036</v>
      </c>
      <c r="C23" s="795">
        <v>1229</v>
      </c>
      <c r="D23" s="796">
        <v>4946</v>
      </c>
      <c r="E23" s="796">
        <v>7837853</v>
      </c>
      <c r="F23" s="796">
        <v>170</v>
      </c>
      <c r="G23" s="796">
        <v>1118</v>
      </c>
      <c r="H23" s="796">
        <v>4459981</v>
      </c>
      <c r="I23" s="796">
        <v>790</v>
      </c>
      <c r="J23" s="796"/>
      <c r="K23" s="796">
        <v>3056</v>
      </c>
      <c r="L23" s="796"/>
      <c r="M23" s="797">
        <v>3201548</v>
      </c>
    </row>
    <row r="24" spans="1:13" s="769" customFormat="1" ht="12" customHeight="1">
      <c r="A24" s="768"/>
      <c r="B24" s="774" t="s">
        <v>1038</v>
      </c>
      <c r="C24" s="795">
        <v>836</v>
      </c>
      <c r="D24" s="796">
        <v>2835</v>
      </c>
      <c r="E24" s="796">
        <v>2980337</v>
      </c>
      <c r="F24" s="796">
        <v>86</v>
      </c>
      <c r="G24" s="796">
        <v>476</v>
      </c>
      <c r="H24" s="796">
        <v>1015394</v>
      </c>
      <c r="I24" s="796">
        <v>657</v>
      </c>
      <c r="J24" s="796"/>
      <c r="K24" s="796">
        <v>2108</v>
      </c>
      <c r="L24" s="796"/>
      <c r="M24" s="797">
        <v>1899278</v>
      </c>
    </row>
    <row r="25" spans="1:13" s="769" customFormat="1" ht="12" customHeight="1">
      <c r="A25" s="768"/>
      <c r="B25" s="774" t="s">
        <v>1040</v>
      </c>
      <c r="C25" s="795">
        <v>789</v>
      </c>
      <c r="D25" s="796">
        <v>2359</v>
      </c>
      <c r="E25" s="796">
        <v>1887445</v>
      </c>
      <c r="F25" s="796">
        <v>56</v>
      </c>
      <c r="G25" s="796">
        <v>244</v>
      </c>
      <c r="H25" s="796">
        <v>503555</v>
      </c>
      <c r="I25" s="796">
        <v>582</v>
      </c>
      <c r="J25" s="796"/>
      <c r="K25" s="796">
        <v>1728</v>
      </c>
      <c r="L25" s="796"/>
      <c r="M25" s="797">
        <v>1305901</v>
      </c>
    </row>
    <row r="26" spans="1:13" s="769" customFormat="1" ht="12" customHeight="1">
      <c r="A26" s="768"/>
      <c r="B26" s="774" t="s">
        <v>1041</v>
      </c>
      <c r="C26" s="795">
        <v>660</v>
      </c>
      <c r="D26" s="796">
        <v>1941</v>
      </c>
      <c r="E26" s="796">
        <v>2372990</v>
      </c>
      <c r="F26" s="796">
        <v>62</v>
      </c>
      <c r="G26" s="796">
        <v>277</v>
      </c>
      <c r="H26" s="796">
        <v>1079729</v>
      </c>
      <c r="I26" s="796">
        <v>529</v>
      </c>
      <c r="J26" s="796"/>
      <c r="K26" s="796">
        <v>1471</v>
      </c>
      <c r="L26" s="796"/>
      <c r="M26" s="797">
        <v>1246128</v>
      </c>
    </row>
    <row r="27" spans="1:13" s="769" customFormat="1" ht="12" customHeight="1">
      <c r="A27" s="768"/>
      <c r="B27" s="774" t="s">
        <v>1044</v>
      </c>
      <c r="C27" s="795">
        <v>850</v>
      </c>
      <c r="D27" s="796">
        <v>2987</v>
      </c>
      <c r="E27" s="796">
        <v>2982991</v>
      </c>
      <c r="F27" s="796">
        <v>77</v>
      </c>
      <c r="G27" s="796">
        <v>423</v>
      </c>
      <c r="H27" s="796">
        <v>1005769</v>
      </c>
      <c r="I27" s="796">
        <v>618</v>
      </c>
      <c r="J27" s="796"/>
      <c r="K27" s="796">
        <v>2071</v>
      </c>
      <c r="L27" s="796"/>
      <c r="M27" s="797">
        <v>1832844</v>
      </c>
    </row>
    <row r="28" spans="1:13" s="769" customFormat="1" ht="12" customHeight="1">
      <c r="A28" s="768"/>
      <c r="B28" s="774" t="s">
        <v>1046</v>
      </c>
      <c r="C28" s="795">
        <v>1123</v>
      </c>
      <c r="D28" s="796">
        <v>3964</v>
      </c>
      <c r="E28" s="796">
        <v>5797887</v>
      </c>
      <c r="F28" s="796">
        <v>130</v>
      </c>
      <c r="G28" s="796">
        <v>893</v>
      </c>
      <c r="H28" s="796">
        <v>3261878</v>
      </c>
      <c r="I28" s="796">
        <v>791</v>
      </c>
      <c r="J28" s="796"/>
      <c r="K28" s="796">
        <v>2450</v>
      </c>
      <c r="L28" s="796"/>
      <c r="M28" s="797">
        <v>2389522</v>
      </c>
    </row>
    <row r="29" spans="1:13" s="769" customFormat="1" ht="12" customHeight="1">
      <c r="A29" s="768"/>
      <c r="B29" s="774" t="s">
        <v>1048</v>
      </c>
      <c r="C29" s="795">
        <v>720</v>
      </c>
      <c r="D29" s="796">
        <v>2283</v>
      </c>
      <c r="E29" s="796">
        <v>1918654</v>
      </c>
      <c r="F29" s="796">
        <v>41</v>
      </c>
      <c r="G29" s="796">
        <v>292</v>
      </c>
      <c r="H29" s="796">
        <v>618859</v>
      </c>
      <c r="I29" s="796">
        <v>518</v>
      </c>
      <c r="J29" s="796"/>
      <c r="K29" s="796">
        <v>1569</v>
      </c>
      <c r="L29" s="796"/>
      <c r="M29" s="797">
        <v>1213805</v>
      </c>
    </row>
    <row r="30" spans="1:13" s="769" customFormat="1" ht="12" customHeight="1">
      <c r="A30" s="768"/>
      <c r="B30" s="774" t="s">
        <v>1050</v>
      </c>
      <c r="C30" s="795">
        <v>504</v>
      </c>
      <c r="D30" s="796">
        <v>1302</v>
      </c>
      <c r="E30" s="796">
        <v>957825</v>
      </c>
      <c r="F30" s="796">
        <v>14</v>
      </c>
      <c r="G30" s="796">
        <v>53</v>
      </c>
      <c r="H30" s="796">
        <v>62841</v>
      </c>
      <c r="I30" s="796">
        <v>430</v>
      </c>
      <c r="J30" s="796"/>
      <c r="K30" s="796">
        <v>1075</v>
      </c>
      <c r="L30" s="796"/>
      <c r="M30" s="797">
        <v>840981</v>
      </c>
    </row>
    <row r="31" spans="1:13" s="769" customFormat="1" ht="12" customHeight="1">
      <c r="A31" s="768"/>
      <c r="B31" s="774" t="s">
        <v>1052</v>
      </c>
      <c r="C31" s="795">
        <v>947</v>
      </c>
      <c r="D31" s="796">
        <v>2881</v>
      </c>
      <c r="E31" s="796">
        <v>7053881</v>
      </c>
      <c r="F31" s="796">
        <v>92</v>
      </c>
      <c r="G31" s="796">
        <v>471</v>
      </c>
      <c r="H31" s="796">
        <v>5382766</v>
      </c>
      <c r="I31" s="796">
        <v>677</v>
      </c>
      <c r="J31" s="796"/>
      <c r="K31" s="796">
        <v>1923</v>
      </c>
      <c r="L31" s="796"/>
      <c r="M31" s="797">
        <v>1532810</v>
      </c>
    </row>
    <row r="32" spans="1:13" s="769" customFormat="1" ht="12" customHeight="1">
      <c r="A32" s="768"/>
      <c r="B32" s="774" t="s">
        <v>1054</v>
      </c>
      <c r="C32" s="795">
        <v>257</v>
      </c>
      <c r="D32" s="796">
        <v>742</v>
      </c>
      <c r="E32" s="796">
        <v>1121578</v>
      </c>
      <c r="F32" s="796">
        <v>21</v>
      </c>
      <c r="G32" s="796">
        <v>82</v>
      </c>
      <c r="H32" s="796">
        <v>699630</v>
      </c>
      <c r="I32" s="796">
        <v>222</v>
      </c>
      <c r="J32" s="796"/>
      <c r="K32" s="796">
        <v>622</v>
      </c>
      <c r="L32" s="796"/>
      <c r="M32" s="797">
        <v>413141</v>
      </c>
    </row>
    <row r="33" spans="1:13" s="769" customFormat="1" ht="12" customHeight="1">
      <c r="A33" s="768"/>
      <c r="B33" s="774" t="s">
        <v>1056</v>
      </c>
      <c r="C33" s="795">
        <v>217</v>
      </c>
      <c r="D33" s="796">
        <v>598</v>
      </c>
      <c r="E33" s="796">
        <v>497408</v>
      </c>
      <c r="F33" s="796">
        <v>39</v>
      </c>
      <c r="G33" s="796">
        <v>148</v>
      </c>
      <c r="H33" s="796">
        <v>224661</v>
      </c>
      <c r="I33" s="796">
        <v>170</v>
      </c>
      <c r="J33" s="796"/>
      <c r="K33" s="796">
        <v>422</v>
      </c>
      <c r="L33" s="796"/>
      <c r="M33" s="797">
        <v>266187</v>
      </c>
    </row>
    <row r="34" spans="1:13" s="769" customFormat="1" ht="12" customHeight="1">
      <c r="A34" s="768"/>
      <c r="B34" s="774" t="s">
        <v>1058</v>
      </c>
      <c r="C34" s="795">
        <v>528</v>
      </c>
      <c r="D34" s="796">
        <v>1570</v>
      </c>
      <c r="E34" s="796">
        <v>1174425</v>
      </c>
      <c r="F34" s="796">
        <v>65</v>
      </c>
      <c r="G34" s="796">
        <v>208</v>
      </c>
      <c r="H34" s="796">
        <v>271712</v>
      </c>
      <c r="I34" s="796">
        <v>422</v>
      </c>
      <c r="J34" s="796"/>
      <c r="K34" s="796">
        <v>1244</v>
      </c>
      <c r="L34" s="796"/>
      <c r="M34" s="797">
        <v>871034</v>
      </c>
    </row>
    <row r="35" spans="1:13" s="769" customFormat="1" ht="12" customHeight="1">
      <c r="A35" s="768"/>
      <c r="B35" s="774" t="s">
        <v>1060</v>
      </c>
      <c r="C35" s="795">
        <v>150</v>
      </c>
      <c r="D35" s="796">
        <v>389</v>
      </c>
      <c r="E35" s="796">
        <v>311291</v>
      </c>
      <c r="F35" s="92">
        <v>0</v>
      </c>
      <c r="G35" s="92">
        <v>0</v>
      </c>
      <c r="H35" s="92">
        <v>0</v>
      </c>
      <c r="I35" s="796">
        <v>132</v>
      </c>
      <c r="J35" s="796"/>
      <c r="K35" s="796">
        <v>343</v>
      </c>
      <c r="L35" s="796"/>
      <c r="M35" s="797">
        <v>301060</v>
      </c>
    </row>
    <row r="36" spans="1:13" s="769" customFormat="1" ht="12" customHeight="1">
      <c r="A36" s="768"/>
      <c r="B36" s="774" t="s">
        <v>1062</v>
      </c>
      <c r="C36" s="795">
        <v>215</v>
      </c>
      <c r="D36" s="796">
        <v>563</v>
      </c>
      <c r="E36" s="796">
        <v>434536</v>
      </c>
      <c r="F36" s="796">
        <v>14</v>
      </c>
      <c r="G36" s="796">
        <v>28</v>
      </c>
      <c r="H36" s="796">
        <v>62583</v>
      </c>
      <c r="I36" s="796">
        <v>189</v>
      </c>
      <c r="J36" s="796"/>
      <c r="K36" s="796">
        <v>504</v>
      </c>
      <c r="L36" s="796"/>
      <c r="M36" s="797">
        <v>363989</v>
      </c>
    </row>
    <row r="37" spans="1:13" s="769" customFormat="1" ht="12" customHeight="1">
      <c r="A37" s="768"/>
      <c r="B37" s="774" t="s">
        <v>1016</v>
      </c>
      <c r="C37" s="795">
        <v>277</v>
      </c>
      <c r="D37" s="796">
        <v>713</v>
      </c>
      <c r="E37" s="796">
        <v>514390</v>
      </c>
      <c r="F37" s="796">
        <v>16</v>
      </c>
      <c r="G37" s="796">
        <v>53</v>
      </c>
      <c r="H37" s="796">
        <v>58960</v>
      </c>
      <c r="I37" s="796">
        <v>243</v>
      </c>
      <c r="J37" s="796"/>
      <c r="K37" s="796">
        <v>613</v>
      </c>
      <c r="L37" s="796"/>
      <c r="M37" s="797">
        <v>440907</v>
      </c>
    </row>
    <row r="38" spans="1:13" s="769" customFormat="1" ht="12" customHeight="1">
      <c r="A38" s="768"/>
      <c r="B38" s="774" t="s">
        <v>1017</v>
      </c>
      <c r="C38" s="795">
        <v>178</v>
      </c>
      <c r="D38" s="796">
        <v>472</v>
      </c>
      <c r="E38" s="796">
        <v>307156</v>
      </c>
      <c r="F38" s="796">
        <v>7</v>
      </c>
      <c r="G38" s="796">
        <v>42</v>
      </c>
      <c r="H38" s="796">
        <v>66200</v>
      </c>
      <c r="I38" s="796">
        <v>158</v>
      </c>
      <c r="J38" s="796"/>
      <c r="K38" s="796">
        <v>405</v>
      </c>
      <c r="L38" s="796"/>
      <c r="M38" s="797">
        <v>235693</v>
      </c>
    </row>
    <row r="39" spans="1:13" s="769" customFormat="1" ht="12" customHeight="1">
      <c r="A39" s="768"/>
      <c r="B39" s="774" t="s">
        <v>1018</v>
      </c>
      <c r="C39" s="795">
        <v>129</v>
      </c>
      <c r="D39" s="796">
        <v>324</v>
      </c>
      <c r="E39" s="796">
        <v>208883</v>
      </c>
      <c r="F39" s="796">
        <v>2</v>
      </c>
      <c r="G39" s="796">
        <v>0</v>
      </c>
      <c r="H39" s="796">
        <v>0</v>
      </c>
      <c r="I39" s="796">
        <v>112</v>
      </c>
      <c r="J39" s="798" t="s">
        <v>411</v>
      </c>
      <c r="K39" s="796">
        <v>295</v>
      </c>
      <c r="L39" s="798" t="s">
        <v>411</v>
      </c>
      <c r="M39" s="797">
        <v>204029</v>
      </c>
    </row>
    <row r="40" spans="1:13" s="769" customFormat="1" ht="12" customHeight="1">
      <c r="A40" s="768"/>
      <c r="B40" s="774" t="s">
        <v>1019</v>
      </c>
      <c r="C40" s="795">
        <v>287</v>
      </c>
      <c r="D40" s="796">
        <v>686</v>
      </c>
      <c r="E40" s="796">
        <v>436138</v>
      </c>
      <c r="F40" s="796">
        <v>3</v>
      </c>
      <c r="G40" s="796">
        <v>18</v>
      </c>
      <c r="H40" s="796">
        <v>34900</v>
      </c>
      <c r="I40" s="796">
        <v>247</v>
      </c>
      <c r="J40" s="796"/>
      <c r="K40" s="796">
        <v>580</v>
      </c>
      <c r="L40" s="796"/>
      <c r="M40" s="797">
        <v>385369</v>
      </c>
    </row>
    <row r="41" spans="1:13" s="769" customFormat="1" ht="12" customHeight="1">
      <c r="A41" s="768"/>
      <c r="B41" s="774" t="s">
        <v>1021</v>
      </c>
      <c r="C41" s="795">
        <v>118</v>
      </c>
      <c r="D41" s="796">
        <v>242</v>
      </c>
      <c r="E41" s="796">
        <v>197054</v>
      </c>
      <c r="F41" s="796">
        <v>4</v>
      </c>
      <c r="G41" s="796">
        <v>9</v>
      </c>
      <c r="H41" s="796">
        <v>3128</v>
      </c>
      <c r="I41" s="796">
        <v>105</v>
      </c>
      <c r="J41" s="796"/>
      <c r="K41" s="796">
        <v>217</v>
      </c>
      <c r="L41" s="796"/>
      <c r="M41" s="797">
        <v>190625</v>
      </c>
    </row>
    <row r="42" spans="1:13" s="769" customFormat="1" ht="12" customHeight="1">
      <c r="A42" s="768"/>
      <c r="B42" s="774" t="s">
        <v>1023</v>
      </c>
      <c r="C42" s="795">
        <v>210</v>
      </c>
      <c r="D42" s="796">
        <v>500</v>
      </c>
      <c r="E42" s="796">
        <v>392906</v>
      </c>
      <c r="F42" s="796">
        <v>1</v>
      </c>
      <c r="G42" s="796">
        <v>0</v>
      </c>
      <c r="H42" s="796">
        <v>0</v>
      </c>
      <c r="I42" s="796">
        <v>188</v>
      </c>
      <c r="J42" s="798" t="s">
        <v>411</v>
      </c>
      <c r="K42" s="796">
        <v>450</v>
      </c>
      <c r="L42" s="798" t="s">
        <v>411</v>
      </c>
      <c r="M42" s="797">
        <v>384799</v>
      </c>
    </row>
    <row r="43" spans="1:13" s="769" customFormat="1" ht="12" customHeight="1">
      <c r="A43" s="768"/>
      <c r="B43" s="774" t="s">
        <v>1025</v>
      </c>
      <c r="C43" s="795">
        <v>115</v>
      </c>
      <c r="D43" s="796">
        <v>248</v>
      </c>
      <c r="E43" s="796">
        <v>177601</v>
      </c>
      <c r="F43" s="92">
        <v>1</v>
      </c>
      <c r="G43" s="796">
        <v>0</v>
      </c>
      <c r="H43" s="796">
        <v>0</v>
      </c>
      <c r="I43" s="796">
        <v>102</v>
      </c>
      <c r="J43" s="798" t="s">
        <v>411</v>
      </c>
      <c r="K43" s="796">
        <v>225</v>
      </c>
      <c r="L43" s="798" t="s">
        <v>411</v>
      </c>
      <c r="M43" s="797">
        <v>174627</v>
      </c>
    </row>
    <row r="44" spans="1:13" s="769" customFormat="1" ht="12" customHeight="1">
      <c r="A44" s="768"/>
      <c r="B44" s="774" t="s">
        <v>1027</v>
      </c>
      <c r="C44" s="795">
        <v>93</v>
      </c>
      <c r="D44" s="796">
        <v>187</v>
      </c>
      <c r="E44" s="796">
        <v>153389</v>
      </c>
      <c r="F44" s="796">
        <v>1</v>
      </c>
      <c r="G44" s="796">
        <v>0</v>
      </c>
      <c r="H44" s="798">
        <v>0</v>
      </c>
      <c r="I44" s="796">
        <v>87</v>
      </c>
      <c r="J44" s="798" t="s">
        <v>411</v>
      </c>
      <c r="K44" s="798">
        <v>179</v>
      </c>
      <c r="L44" s="798" t="s">
        <v>411</v>
      </c>
      <c r="M44" s="799">
        <v>151631</v>
      </c>
    </row>
    <row r="45" spans="1:13" s="769" customFormat="1" ht="12" customHeight="1">
      <c r="A45" s="768"/>
      <c r="B45" s="774" t="s">
        <v>1028</v>
      </c>
      <c r="C45" s="795">
        <v>99</v>
      </c>
      <c r="D45" s="796">
        <v>254</v>
      </c>
      <c r="E45" s="796">
        <v>186915</v>
      </c>
      <c r="F45" s="796">
        <v>1</v>
      </c>
      <c r="G45" s="796">
        <v>0</v>
      </c>
      <c r="H45" s="796">
        <v>0</v>
      </c>
      <c r="I45" s="796">
        <v>92</v>
      </c>
      <c r="J45" s="798" t="s">
        <v>411</v>
      </c>
      <c r="K45" s="798">
        <v>215</v>
      </c>
      <c r="L45" s="798" t="s">
        <v>411</v>
      </c>
      <c r="M45" s="799">
        <v>168607</v>
      </c>
    </row>
    <row r="46" spans="1:13" s="769" customFormat="1" ht="12" customHeight="1">
      <c r="A46" s="768"/>
      <c r="B46" s="774" t="s">
        <v>1031</v>
      </c>
      <c r="C46" s="795">
        <v>556</v>
      </c>
      <c r="D46" s="796">
        <v>1489</v>
      </c>
      <c r="E46" s="796">
        <v>1213134</v>
      </c>
      <c r="F46" s="796">
        <v>41</v>
      </c>
      <c r="G46" s="796">
        <v>146</v>
      </c>
      <c r="H46" s="796">
        <v>217683</v>
      </c>
      <c r="I46" s="796">
        <v>434</v>
      </c>
      <c r="J46" s="796"/>
      <c r="K46" s="796">
        <v>1143</v>
      </c>
      <c r="L46" s="796"/>
      <c r="M46" s="797">
        <v>947540</v>
      </c>
    </row>
    <row r="47" spans="1:13" s="769" customFormat="1" ht="12" customHeight="1">
      <c r="A47" s="768"/>
      <c r="B47" s="774" t="s">
        <v>1033</v>
      </c>
      <c r="C47" s="795">
        <v>403</v>
      </c>
      <c r="D47" s="796">
        <v>1077</v>
      </c>
      <c r="E47" s="796">
        <v>776514</v>
      </c>
      <c r="F47" s="796">
        <v>13</v>
      </c>
      <c r="G47" s="796">
        <v>45</v>
      </c>
      <c r="H47" s="796">
        <v>69837</v>
      </c>
      <c r="I47" s="796">
        <v>353</v>
      </c>
      <c r="J47" s="796"/>
      <c r="K47" s="796">
        <v>930</v>
      </c>
      <c r="L47" s="796"/>
      <c r="M47" s="797">
        <v>684354</v>
      </c>
    </row>
    <row r="48" spans="1:13" s="769" customFormat="1" ht="12" customHeight="1">
      <c r="A48" s="768"/>
      <c r="B48" s="774" t="s">
        <v>1035</v>
      </c>
      <c r="C48" s="795">
        <v>271</v>
      </c>
      <c r="D48" s="796">
        <v>708</v>
      </c>
      <c r="E48" s="796">
        <v>500441</v>
      </c>
      <c r="F48" s="796">
        <v>10</v>
      </c>
      <c r="G48" s="796">
        <v>26</v>
      </c>
      <c r="H48" s="796">
        <v>42715</v>
      </c>
      <c r="I48" s="796">
        <v>222</v>
      </c>
      <c r="J48" s="796"/>
      <c r="K48" s="796">
        <v>584</v>
      </c>
      <c r="L48" s="796"/>
      <c r="M48" s="797">
        <v>434972</v>
      </c>
    </row>
    <row r="49" spans="1:13" s="769" customFormat="1" ht="12" customHeight="1">
      <c r="A49" s="768"/>
      <c r="B49" s="774" t="s">
        <v>1037</v>
      </c>
      <c r="C49" s="795">
        <v>373</v>
      </c>
      <c r="D49" s="796">
        <v>938</v>
      </c>
      <c r="E49" s="796">
        <v>677313</v>
      </c>
      <c r="F49" s="796">
        <v>21</v>
      </c>
      <c r="G49" s="796">
        <v>61</v>
      </c>
      <c r="H49" s="796">
        <v>136730</v>
      </c>
      <c r="I49" s="796">
        <v>316</v>
      </c>
      <c r="J49" s="796"/>
      <c r="K49" s="796">
        <v>794</v>
      </c>
      <c r="L49" s="796"/>
      <c r="M49" s="797">
        <v>515062</v>
      </c>
    </row>
    <row r="50" spans="1:13" s="769" customFormat="1" ht="12" customHeight="1">
      <c r="A50" s="768"/>
      <c r="B50" s="774" t="s">
        <v>1039</v>
      </c>
      <c r="C50" s="795">
        <v>192</v>
      </c>
      <c r="D50" s="796">
        <v>419</v>
      </c>
      <c r="E50" s="796">
        <v>288872</v>
      </c>
      <c r="F50" s="796">
        <v>8</v>
      </c>
      <c r="G50" s="796">
        <v>24</v>
      </c>
      <c r="H50" s="796">
        <v>42733</v>
      </c>
      <c r="I50" s="796">
        <v>171</v>
      </c>
      <c r="J50" s="796"/>
      <c r="K50" s="796">
        <v>359</v>
      </c>
      <c r="L50" s="796"/>
      <c r="M50" s="797">
        <v>238199</v>
      </c>
    </row>
    <row r="51" spans="1:13" s="769" customFormat="1" ht="12" customHeight="1">
      <c r="A51" s="768"/>
      <c r="B51" s="774" t="s">
        <v>1042</v>
      </c>
      <c r="C51" s="795">
        <v>171</v>
      </c>
      <c r="D51" s="796">
        <v>440</v>
      </c>
      <c r="E51" s="796">
        <v>372309</v>
      </c>
      <c r="F51" s="796">
        <v>9</v>
      </c>
      <c r="G51" s="796">
        <v>57</v>
      </c>
      <c r="H51" s="796">
        <v>64982</v>
      </c>
      <c r="I51" s="796">
        <v>141</v>
      </c>
      <c r="J51" s="796"/>
      <c r="K51" s="796">
        <v>335</v>
      </c>
      <c r="L51" s="796"/>
      <c r="M51" s="797">
        <v>296322</v>
      </c>
    </row>
    <row r="52" spans="1:13" s="769" customFormat="1" ht="12" customHeight="1">
      <c r="A52" s="768"/>
      <c r="B52" s="774" t="s">
        <v>1043</v>
      </c>
      <c r="C52" s="795">
        <v>442</v>
      </c>
      <c r="D52" s="796">
        <v>1236</v>
      </c>
      <c r="E52" s="796">
        <v>1055938</v>
      </c>
      <c r="F52" s="796">
        <v>33</v>
      </c>
      <c r="G52" s="796">
        <v>150</v>
      </c>
      <c r="H52" s="796">
        <v>201979</v>
      </c>
      <c r="I52" s="796">
        <v>348</v>
      </c>
      <c r="J52" s="796"/>
      <c r="K52" s="796">
        <v>955</v>
      </c>
      <c r="L52" s="796"/>
      <c r="M52" s="797">
        <v>829603</v>
      </c>
    </row>
    <row r="53" spans="1:13" s="769" customFormat="1" ht="12" customHeight="1">
      <c r="A53" s="768"/>
      <c r="B53" s="774" t="s">
        <v>1045</v>
      </c>
      <c r="C53" s="795">
        <v>214</v>
      </c>
      <c r="D53" s="796">
        <v>525</v>
      </c>
      <c r="E53" s="796">
        <v>415560</v>
      </c>
      <c r="F53" s="796">
        <v>8</v>
      </c>
      <c r="G53" s="796">
        <v>25</v>
      </c>
      <c r="H53" s="796">
        <v>13498</v>
      </c>
      <c r="I53" s="796">
        <v>186</v>
      </c>
      <c r="J53" s="796"/>
      <c r="K53" s="796">
        <v>453</v>
      </c>
      <c r="L53" s="796"/>
      <c r="M53" s="797">
        <v>392082</v>
      </c>
    </row>
    <row r="54" spans="1:13" s="769" customFormat="1" ht="12" customHeight="1">
      <c r="A54" s="768"/>
      <c r="B54" s="774" t="s">
        <v>1047</v>
      </c>
      <c r="C54" s="795">
        <v>138</v>
      </c>
      <c r="D54" s="796">
        <v>342</v>
      </c>
      <c r="E54" s="796">
        <v>401018</v>
      </c>
      <c r="F54" s="796">
        <v>6</v>
      </c>
      <c r="G54" s="796">
        <v>30</v>
      </c>
      <c r="H54" s="796">
        <v>47444</v>
      </c>
      <c r="I54" s="796">
        <v>125</v>
      </c>
      <c r="J54" s="798"/>
      <c r="K54" s="796">
        <v>297</v>
      </c>
      <c r="L54" s="798"/>
      <c r="M54" s="797">
        <v>350513</v>
      </c>
    </row>
    <row r="55" spans="1:13" s="769" customFormat="1" ht="12" customHeight="1">
      <c r="A55" s="768"/>
      <c r="B55" s="774" t="s">
        <v>1049</v>
      </c>
      <c r="C55" s="795">
        <v>131</v>
      </c>
      <c r="D55" s="796">
        <v>290</v>
      </c>
      <c r="E55" s="796">
        <v>202386</v>
      </c>
      <c r="F55" s="796">
        <v>9</v>
      </c>
      <c r="G55" s="796">
        <v>21</v>
      </c>
      <c r="H55" s="796">
        <v>24662</v>
      </c>
      <c r="I55" s="796">
        <v>114</v>
      </c>
      <c r="J55" s="796"/>
      <c r="K55" s="796">
        <v>245</v>
      </c>
      <c r="L55" s="796"/>
      <c r="M55" s="797">
        <v>172295</v>
      </c>
    </row>
    <row r="56" spans="1:13" s="769" customFormat="1" ht="12" customHeight="1">
      <c r="A56" s="768"/>
      <c r="B56" s="774" t="s">
        <v>1051</v>
      </c>
      <c r="C56" s="795">
        <v>149</v>
      </c>
      <c r="D56" s="796">
        <v>499</v>
      </c>
      <c r="E56" s="796">
        <v>1080087</v>
      </c>
      <c r="F56" s="796">
        <v>27</v>
      </c>
      <c r="G56" s="796">
        <v>229</v>
      </c>
      <c r="H56" s="796">
        <v>878771</v>
      </c>
      <c r="I56" s="796">
        <v>105</v>
      </c>
      <c r="J56" s="796"/>
      <c r="K56" s="796">
        <v>227</v>
      </c>
      <c r="L56" s="796"/>
      <c r="M56" s="797">
        <v>189737</v>
      </c>
    </row>
    <row r="57" spans="1:13" s="769" customFormat="1" ht="12" customHeight="1">
      <c r="A57" s="768"/>
      <c r="B57" s="774" t="s">
        <v>1053</v>
      </c>
      <c r="C57" s="795">
        <v>97</v>
      </c>
      <c r="D57" s="796">
        <v>208</v>
      </c>
      <c r="E57" s="796">
        <v>166878</v>
      </c>
      <c r="F57" s="92">
        <v>1</v>
      </c>
      <c r="G57" s="796">
        <v>0</v>
      </c>
      <c r="H57" s="796">
        <v>0</v>
      </c>
      <c r="I57" s="796">
        <v>87</v>
      </c>
      <c r="J57" s="798" t="s">
        <v>411</v>
      </c>
      <c r="K57" s="796">
        <v>185</v>
      </c>
      <c r="L57" s="798" t="s">
        <v>411</v>
      </c>
      <c r="M57" s="797">
        <v>156664</v>
      </c>
    </row>
    <row r="58" spans="1:13" s="769" customFormat="1" ht="12" customHeight="1">
      <c r="A58" s="768"/>
      <c r="B58" s="774" t="s">
        <v>1055</v>
      </c>
      <c r="C58" s="795">
        <v>369</v>
      </c>
      <c r="D58" s="796">
        <v>934</v>
      </c>
      <c r="E58" s="796">
        <v>574481</v>
      </c>
      <c r="F58" s="796">
        <v>19</v>
      </c>
      <c r="G58" s="796">
        <v>79</v>
      </c>
      <c r="H58" s="796">
        <v>150400</v>
      </c>
      <c r="I58" s="796">
        <v>289</v>
      </c>
      <c r="J58" s="796"/>
      <c r="K58" s="796">
        <v>682</v>
      </c>
      <c r="L58" s="796"/>
      <c r="M58" s="797">
        <v>380203</v>
      </c>
    </row>
    <row r="59" spans="1:13" s="769" customFormat="1" ht="12" customHeight="1">
      <c r="A59" s="768"/>
      <c r="B59" s="774" t="s">
        <v>1057</v>
      </c>
      <c r="C59" s="795">
        <v>444</v>
      </c>
      <c r="D59" s="796">
        <v>1134</v>
      </c>
      <c r="E59" s="796">
        <v>857256</v>
      </c>
      <c r="F59" s="796">
        <v>25</v>
      </c>
      <c r="G59" s="796">
        <v>80</v>
      </c>
      <c r="H59" s="796">
        <v>82237</v>
      </c>
      <c r="I59" s="796">
        <v>367</v>
      </c>
      <c r="J59" s="796"/>
      <c r="K59" s="796">
        <v>922</v>
      </c>
      <c r="L59" s="796"/>
      <c r="M59" s="797">
        <v>742670</v>
      </c>
    </row>
    <row r="60" spans="1:13" s="769" customFormat="1" ht="12" customHeight="1">
      <c r="A60" s="768"/>
      <c r="B60" s="774" t="s">
        <v>1059</v>
      </c>
      <c r="C60" s="795">
        <v>179</v>
      </c>
      <c r="D60" s="796">
        <v>426</v>
      </c>
      <c r="E60" s="796">
        <v>345040</v>
      </c>
      <c r="F60" s="796">
        <v>7</v>
      </c>
      <c r="G60" s="796">
        <v>28</v>
      </c>
      <c r="H60" s="796">
        <v>51823</v>
      </c>
      <c r="I60" s="796">
        <v>154</v>
      </c>
      <c r="J60" s="796"/>
      <c r="K60" s="796">
        <v>357</v>
      </c>
      <c r="L60" s="796"/>
      <c r="M60" s="797">
        <v>283612</v>
      </c>
    </row>
    <row r="61" spans="1:13" s="769" customFormat="1" ht="12" customHeight="1">
      <c r="A61" s="768"/>
      <c r="B61" s="774" t="s">
        <v>1061</v>
      </c>
      <c r="C61" s="795">
        <v>142</v>
      </c>
      <c r="D61" s="796">
        <v>346</v>
      </c>
      <c r="E61" s="796">
        <v>211451</v>
      </c>
      <c r="F61" s="796">
        <v>12</v>
      </c>
      <c r="G61" s="796">
        <v>59</v>
      </c>
      <c r="H61" s="796">
        <v>35312</v>
      </c>
      <c r="I61" s="796">
        <v>123</v>
      </c>
      <c r="J61" s="796"/>
      <c r="K61" s="796">
        <v>271</v>
      </c>
      <c r="L61" s="796"/>
      <c r="M61" s="797">
        <v>172451</v>
      </c>
    </row>
    <row r="62" spans="1:13" s="769" customFormat="1" ht="12" customHeight="1">
      <c r="A62" s="768"/>
      <c r="B62" s="800" t="s">
        <v>1063</v>
      </c>
      <c r="C62" s="801">
        <v>132</v>
      </c>
      <c r="D62" s="802">
        <v>268</v>
      </c>
      <c r="E62" s="802">
        <v>208107</v>
      </c>
      <c r="F62" s="802">
        <v>5</v>
      </c>
      <c r="G62" s="802">
        <v>13</v>
      </c>
      <c r="H62" s="802">
        <v>27600</v>
      </c>
      <c r="I62" s="802">
        <v>109</v>
      </c>
      <c r="J62" s="803"/>
      <c r="K62" s="802">
        <v>219</v>
      </c>
      <c r="L62" s="803"/>
      <c r="M62" s="804">
        <v>175501</v>
      </c>
    </row>
    <row r="63" ht="12">
      <c r="B63" s="761" t="s">
        <v>412</v>
      </c>
    </row>
    <row r="64" ht="12">
      <c r="B64" s="761" t="s">
        <v>413</v>
      </c>
    </row>
  </sheetData>
  <mergeCells count="12">
    <mergeCell ref="J5:K6"/>
    <mergeCell ref="L5:M5"/>
    <mergeCell ref="L6:M6"/>
    <mergeCell ref="I4:M4"/>
    <mergeCell ref="B4:B6"/>
    <mergeCell ref="G5:G6"/>
    <mergeCell ref="I5:I6"/>
    <mergeCell ref="F4:H4"/>
    <mergeCell ref="C4:E4"/>
    <mergeCell ref="C5:C6"/>
    <mergeCell ref="D5:D6"/>
    <mergeCell ref="F5:F6"/>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M63"/>
  <sheetViews>
    <sheetView workbookViewId="0" topLeftCell="A1">
      <selection activeCell="A1" sqref="A1"/>
    </sheetView>
  </sheetViews>
  <sheetFormatPr defaultColWidth="9.00390625" defaultRowHeight="13.5"/>
  <cols>
    <col min="1" max="1" width="2.625" style="17" customWidth="1"/>
    <col min="2" max="10" width="9.625" style="17" customWidth="1"/>
    <col min="11" max="13" width="9.125" style="17" customWidth="1"/>
    <col min="14" max="16384" width="9.00390625" style="17" customWidth="1"/>
  </cols>
  <sheetData>
    <row r="2" spans="2:7" ht="14.25">
      <c r="B2" s="18" t="s">
        <v>1069</v>
      </c>
      <c r="C2" s="18"/>
      <c r="D2" s="18"/>
      <c r="E2" s="18"/>
      <c r="F2" s="18"/>
      <c r="G2" s="18"/>
    </row>
    <row r="4" ht="12.75" thickBot="1">
      <c r="M4" s="19"/>
    </row>
    <row r="5" spans="1:13" ht="20.25" customHeight="1" thickTop="1">
      <c r="A5" s="20"/>
      <c r="B5" s="21" t="s">
        <v>1064</v>
      </c>
      <c r="C5" s="22" t="s">
        <v>1065</v>
      </c>
      <c r="D5" s="23">
        <v>50</v>
      </c>
      <c r="E5" s="23">
        <v>51</v>
      </c>
      <c r="F5" s="23">
        <v>52</v>
      </c>
      <c r="G5" s="22">
        <v>53</v>
      </c>
      <c r="H5" s="24" t="s">
        <v>1064</v>
      </c>
      <c r="I5" s="22" t="s">
        <v>1065</v>
      </c>
      <c r="J5" s="23">
        <v>50</v>
      </c>
      <c r="K5" s="23">
        <v>51</v>
      </c>
      <c r="L5" s="23">
        <v>52</v>
      </c>
      <c r="M5" s="22">
        <v>53</v>
      </c>
    </row>
    <row r="6" spans="1:13" ht="13.5" customHeight="1">
      <c r="A6" s="20"/>
      <c r="B6" s="25" t="s">
        <v>1015</v>
      </c>
      <c r="C6" s="26">
        <f>SUM(C9:C10)</f>
        <v>1225618</v>
      </c>
      <c r="D6" s="27">
        <f>SUM(D9:D10)</f>
        <v>1220302</v>
      </c>
      <c r="E6" s="27">
        <f>SUM(E9:E10)</f>
        <v>1226204</v>
      </c>
      <c r="F6" s="28">
        <f>SUM(F9:F10)</f>
        <v>1232168</v>
      </c>
      <c r="G6" s="27">
        <f>SUM(G9:G10)</f>
        <v>1237378</v>
      </c>
      <c r="H6" s="29" t="s">
        <v>1016</v>
      </c>
      <c r="I6" s="30">
        <v>13126</v>
      </c>
      <c r="J6" s="31">
        <v>11801</v>
      </c>
      <c r="K6" s="31">
        <v>11695</v>
      </c>
      <c r="L6" s="31">
        <v>11599</v>
      </c>
      <c r="M6" s="32">
        <v>11455</v>
      </c>
    </row>
    <row r="7" spans="1:13" ht="13.5" customHeight="1">
      <c r="A7" s="20"/>
      <c r="B7" s="33"/>
      <c r="C7" s="33"/>
      <c r="D7" s="34"/>
      <c r="E7" s="34"/>
      <c r="F7" s="34"/>
      <c r="G7" s="34"/>
      <c r="H7" s="35"/>
      <c r="I7" s="30"/>
      <c r="J7" s="20"/>
      <c r="K7" s="20"/>
      <c r="L7" s="20"/>
      <c r="M7" s="36"/>
    </row>
    <row r="8" spans="1:13" ht="13.5" customHeight="1">
      <c r="A8" s="20"/>
      <c r="B8" s="30"/>
      <c r="C8" s="30"/>
      <c r="D8" s="20"/>
      <c r="E8" s="20"/>
      <c r="F8" s="20"/>
      <c r="G8" s="20"/>
      <c r="H8" s="35" t="s">
        <v>1017</v>
      </c>
      <c r="I8" s="30">
        <v>11799</v>
      </c>
      <c r="J8" s="20">
        <v>10952</v>
      </c>
      <c r="K8" s="20">
        <v>10871</v>
      </c>
      <c r="L8" s="20">
        <v>10831</v>
      </c>
      <c r="M8" s="36">
        <v>10760</v>
      </c>
    </row>
    <row r="9" spans="1:13" ht="13.5" customHeight="1">
      <c r="A9" s="20"/>
      <c r="B9" s="25" t="s">
        <v>1066</v>
      </c>
      <c r="C9" s="37">
        <f>SUM(C17:C31)</f>
        <v>822805</v>
      </c>
      <c r="D9" s="38">
        <f>SUM(D17:D31)</f>
        <v>839527</v>
      </c>
      <c r="E9" s="38">
        <f>SUM(E17:E31)</f>
        <v>847398</v>
      </c>
      <c r="F9" s="38">
        <f>SUM(F17:F31)</f>
        <v>854652</v>
      </c>
      <c r="G9" s="38">
        <f>SUM(G17:G31)</f>
        <v>861026</v>
      </c>
      <c r="H9" s="39"/>
      <c r="I9" s="30"/>
      <c r="J9" s="20"/>
      <c r="K9" s="20"/>
      <c r="L9" s="20"/>
      <c r="M9" s="36"/>
    </row>
    <row r="10" spans="1:13" ht="13.5" customHeight="1">
      <c r="A10" s="20"/>
      <c r="B10" s="25" t="s">
        <v>1067</v>
      </c>
      <c r="C10" s="37">
        <f>SUM(C33:C38,I6:I38)</f>
        <v>402813</v>
      </c>
      <c r="D10" s="38">
        <f>SUM(D33:D34,D36:D38,J6:J38)</f>
        <v>380775</v>
      </c>
      <c r="E10" s="38">
        <f>SUM(E33:E34,E36:E38,K6:K38)</f>
        <v>378806</v>
      </c>
      <c r="F10" s="38">
        <f>SUM(F33:F34,F36:F38,L6:L38)</f>
        <v>377516</v>
      </c>
      <c r="G10" s="38">
        <f>SUM(G33:G34,G36:G38,M6:M38)</f>
        <v>376352</v>
      </c>
      <c r="H10" s="35" t="s">
        <v>1018</v>
      </c>
      <c r="I10" s="30">
        <v>8430</v>
      </c>
      <c r="J10" s="20">
        <v>7959</v>
      </c>
      <c r="K10" s="20">
        <v>7980</v>
      </c>
      <c r="L10" s="20">
        <v>7966</v>
      </c>
      <c r="M10" s="36">
        <v>7962</v>
      </c>
    </row>
    <row r="11" spans="1:13" ht="13.5" customHeight="1">
      <c r="A11" s="20"/>
      <c r="B11" s="30"/>
      <c r="C11" s="37"/>
      <c r="D11" s="38"/>
      <c r="E11" s="38"/>
      <c r="F11" s="38"/>
      <c r="G11" s="38"/>
      <c r="H11" s="35" t="s">
        <v>1019</v>
      </c>
      <c r="I11" s="30">
        <v>14015</v>
      </c>
      <c r="J11" s="20">
        <v>13520</v>
      </c>
      <c r="K11" s="20">
        <v>13404</v>
      </c>
      <c r="L11" s="20">
        <v>13355</v>
      </c>
      <c r="M11" s="36">
        <v>13269</v>
      </c>
    </row>
    <row r="12" spans="1:13" ht="13.5" customHeight="1">
      <c r="A12" s="20"/>
      <c r="B12" s="25" t="s">
        <v>1020</v>
      </c>
      <c r="C12" s="37">
        <f>SUM(C17,C23:C25,C28:C30,C33:C34,C36:C38,I6,I8)</f>
        <v>523447</v>
      </c>
      <c r="D12" s="38">
        <f>SUM(D17,D23:D25,D28:D30,D33:D34,D36:D38,J6,J8)</f>
        <v>534343</v>
      </c>
      <c r="E12" s="38">
        <f>SUM(E17,E23:E25,E28:E30,E33:E34,E36:E38,K6,K8)</f>
        <v>539029</v>
      </c>
      <c r="F12" s="38">
        <f>SUM(F17,F23:F25,F28:F30,F33:F34,F36:F38,L6,L8)</f>
        <v>543656</v>
      </c>
      <c r="G12" s="38">
        <f>SUM(G17,G23:G25,G28:G30,G33:G34,G36:G38,M6,M8)</f>
        <v>547893</v>
      </c>
      <c r="H12" s="35" t="s">
        <v>1021</v>
      </c>
      <c r="I12" s="30">
        <v>8397</v>
      </c>
      <c r="J12" s="20">
        <v>8033</v>
      </c>
      <c r="K12" s="20">
        <v>8046</v>
      </c>
      <c r="L12" s="20">
        <v>8025</v>
      </c>
      <c r="M12" s="36">
        <v>7969</v>
      </c>
    </row>
    <row r="13" spans="1:13" ht="13.5" customHeight="1">
      <c r="A13" s="20"/>
      <c r="B13" s="25" t="s">
        <v>1022</v>
      </c>
      <c r="C13" s="37">
        <f>SUM(C22,I10:I16)</f>
        <v>108677</v>
      </c>
      <c r="D13" s="38">
        <f>SUM(D22,J10:J16)</f>
        <v>105253</v>
      </c>
      <c r="E13" s="38">
        <f>SUM(E22,K10:K16)</f>
        <v>105020</v>
      </c>
      <c r="F13" s="38">
        <f>SUM(F22,L10:L16)</f>
        <v>104939</v>
      </c>
      <c r="G13" s="38">
        <f>SUM(G22,M10:M16)</f>
        <v>104654</v>
      </c>
      <c r="H13" s="35" t="s">
        <v>1023</v>
      </c>
      <c r="I13" s="30">
        <v>13976</v>
      </c>
      <c r="J13" s="20">
        <v>13253</v>
      </c>
      <c r="K13" s="20">
        <v>13095</v>
      </c>
      <c r="L13" s="20">
        <v>13085</v>
      </c>
      <c r="M13" s="36">
        <v>13000</v>
      </c>
    </row>
    <row r="14" spans="1:13" ht="13.5" customHeight="1">
      <c r="A14" s="20"/>
      <c r="B14" s="25" t="s">
        <v>1024</v>
      </c>
      <c r="C14" s="37">
        <f>SUM(C18,C27,C31,I18:I19,I21:I23)</f>
        <v>261096</v>
      </c>
      <c r="D14" s="38">
        <f>SUM(D18,D27,D31,J18:J19,J21:J23)</f>
        <v>253105</v>
      </c>
      <c r="E14" s="38">
        <f>SUM(E18,E27,E31,K18:K19,K21:K23)</f>
        <v>253072</v>
      </c>
      <c r="F14" s="38">
        <f>SUM(F18,F27,F31,L18:L19,L21:L23)</f>
        <v>253242</v>
      </c>
      <c r="G14" s="38">
        <f>SUM(G18,G27,G31,M18:M19,M21:M23)</f>
        <v>253203</v>
      </c>
      <c r="H14" s="35" t="s">
        <v>1025</v>
      </c>
      <c r="I14" s="30">
        <v>6080</v>
      </c>
      <c r="J14" s="20">
        <v>5598</v>
      </c>
      <c r="K14" s="20">
        <v>5559</v>
      </c>
      <c r="L14" s="20">
        <v>5521</v>
      </c>
      <c r="M14" s="36">
        <v>5478</v>
      </c>
    </row>
    <row r="15" spans="1:13" ht="13.5" customHeight="1">
      <c r="A15" s="20"/>
      <c r="B15" s="25" t="s">
        <v>1026</v>
      </c>
      <c r="C15" s="37">
        <f>SUM(C19:C20,I25:I31,I33,I35:I38)</f>
        <v>332398</v>
      </c>
      <c r="D15" s="38">
        <f>SUM(D19:D20,J25:J31,J33,J35:J38)</f>
        <v>327601</v>
      </c>
      <c r="E15" s="38">
        <f>SUM(E19:E20,K25:K31,K33,K35:K38)</f>
        <v>329083</v>
      </c>
      <c r="F15" s="38">
        <f>SUM(F19:F20,L25:L31,L33,L35:L38)</f>
        <v>330331</v>
      </c>
      <c r="G15" s="38">
        <f>SUM(G19:G20,M25:M31,M33,M35:M38)</f>
        <v>331628</v>
      </c>
      <c r="H15" s="35" t="s">
        <v>1027</v>
      </c>
      <c r="I15" s="30">
        <v>7059</v>
      </c>
      <c r="J15" s="20">
        <v>6724</v>
      </c>
      <c r="K15" s="20">
        <v>6665</v>
      </c>
      <c r="L15" s="20">
        <v>6653</v>
      </c>
      <c r="M15" s="36">
        <v>6665</v>
      </c>
    </row>
    <row r="16" spans="1:13" ht="13.5" customHeight="1">
      <c r="A16" s="20"/>
      <c r="B16" s="30"/>
      <c r="C16" s="30"/>
      <c r="D16" s="20"/>
      <c r="E16" s="20"/>
      <c r="F16" s="20"/>
      <c r="G16" s="20"/>
      <c r="H16" s="35" t="s">
        <v>1028</v>
      </c>
      <c r="I16" s="30">
        <v>8600</v>
      </c>
      <c r="J16" s="20">
        <v>7939</v>
      </c>
      <c r="K16" s="20">
        <v>7872</v>
      </c>
      <c r="L16" s="20">
        <v>7789</v>
      </c>
      <c r="M16" s="36">
        <v>7735</v>
      </c>
    </row>
    <row r="17" spans="1:13" ht="13.5" customHeight="1">
      <c r="A17" s="20"/>
      <c r="B17" s="33" t="s">
        <v>1029</v>
      </c>
      <c r="C17" s="30">
        <v>204127</v>
      </c>
      <c r="D17" s="20">
        <v>219773</v>
      </c>
      <c r="E17" s="20">
        <v>223752</v>
      </c>
      <c r="F17" s="20">
        <v>227363</v>
      </c>
      <c r="G17" s="40">
        <v>230316</v>
      </c>
      <c r="H17" s="39"/>
      <c r="I17" s="30"/>
      <c r="J17" s="20"/>
      <c r="K17" s="20"/>
      <c r="L17" s="20"/>
      <c r="M17" s="36"/>
    </row>
    <row r="18" spans="1:13" ht="13.5" customHeight="1">
      <c r="A18" s="20"/>
      <c r="B18" s="33" t="s">
        <v>1030</v>
      </c>
      <c r="C18" s="30">
        <v>92764</v>
      </c>
      <c r="D18" s="20">
        <v>91974</v>
      </c>
      <c r="E18" s="20">
        <v>92132</v>
      </c>
      <c r="F18" s="20">
        <v>92425</v>
      </c>
      <c r="G18" s="40">
        <v>92592</v>
      </c>
      <c r="H18" s="35" t="s">
        <v>1031</v>
      </c>
      <c r="I18" s="30">
        <v>27760</v>
      </c>
      <c r="J18" s="20">
        <v>26868</v>
      </c>
      <c r="K18" s="20">
        <v>26946</v>
      </c>
      <c r="L18" s="20">
        <v>27086</v>
      </c>
      <c r="M18" s="36">
        <v>27072</v>
      </c>
    </row>
    <row r="19" spans="1:13" ht="13.5" customHeight="1">
      <c r="A19" s="20"/>
      <c r="B19" s="33" t="s">
        <v>1032</v>
      </c>
      <c r="C19" s="30">
        <v>95136</v>
      </c>
      <c r="D19" s="20">
        <v>95932</v>
      </c>
      <c r="E19" s="20">
        <v>96680</v>
      </c>
      <c r="F19" s="20">
        <v>97232</v>
      </c>
      <c r="G19" s="40">
        <v>98117</v>
      </c>
      <c r="H19" s="35" t="s">
        <v>1033</v>
      </c>
      <c r="I19" s="30">
        <v>23764</v>
      </c>
      <c r="J19" s="20">
        <v>22539</v>
      </c>
      <c r="K19" s="20">
        <v>22536</v>
      </c>
      <c r="L19" s="20">
        <v>22421</v>
      </c>
      <c r="M19" s="36">
        <v>22457</v>
      </c>
    </row>
    <row r="20" spans="1:13" ht="13.5" customHeight="1">
      <c r="A20" s="20"/>
      <c r="B20" s="33" t="s">
        <v>1034</v>
      </c>
      <c r="C20" s="30">
        <v>96072</v>
      </c>
      <c r="D20" s="20">
        <v>97723</v>
      </c>
      <c r="E20" s="20">
        <v>98973</v>
      </c>
      <c r="F20" s="20">
        <v>100123</v>
      </c>
      <c r="G20" s="40">
        <v>100853</v>
      </c>
      <c r="H20" s="39"/>
      <c r="I20" s="30"/>
      <c r="J20" s="20"/>
      <c r="K20" s="20"/>
      <c r="L20" s="20"/>
      <c r="M20" s="36"/>
    </row>
    <row r="21" spans="1:13" ht="13.5" customHeight="1">
      <c r="A21" s="20"/>
      <c r="B21" s="30"/>
      <c r="C21" s="30"/>
      <c r="D21" s="20"/>
      <c r="E21" s="20"/>
      <c r="F21" s="20"/>
      <c r="G21" s="40"/>
      <c r="H21" s="35" t="s">
        <v>1035</v>
      </c>
      <c r="I21" s="30">
        <v>13999</v>
      </c>
      <c r="J21" s="20">
        <v>12649</v>
      </c>
      <c r="K21" s="20">
        <v>12506</v>
      </c>
      <c r="L21" s="20">
        <v>12415</v>
      </c>
      <c r="M21" s="36">
        <v>12328</v>
      </c>
    </row>
    <row r="22" spans="1:13" ht="13.5" customHeight="1">
      <c r="A22" s="20"/>
      <c r="B22" s="33" t="s">
        <v>1036</v>
      </c>
      <c r="C22" s="30">
        <v>42120</v>
      </c>
      <c r="D22" s="20">
        <v>42227</v>
      </c>
      <c r="E22" s="20">
        <v>42399</v>
      </c>
      <c r="F22" s="20">
        <v>42545</v>
      </c>
      <c r="G22" s="40">
        <v>42576</v>
      </c>
      <c r="H22" s="35" t="s">
        <v>1037</v>
      </c>
      <c r="I22" s="30">
        <v>20183</v>
      </c>
      <c r="J22" s="20">
        <v>18977</v>
      </c>
      <c r="K22" s="20">
        <v>18991</v>
      </c>
      <c r="L22" s="20">
        <v>18907</v>
      </c>
      <c r="M22" s="36">
        <v>18798</v>
      </c>
    </row>
    <row r="23" spans="1:13" ht="13.5" customHeight="1">
      <c r="A23" s="20"/>
      <c r="B23" s="33" t="s">
        <v>1038</v>
      </c>
      <c r="C23" s="30">
        <v>38558</v>
      </c>
      <c r="D23" s="20">
        <v>39311</v>
      </c>
      <c r="E23" s="20">
        <v>39926</v>
      </c>
      <c r="F23" s="20">
        <v>40172</v>
      </c>
      <c r="G23" s="40">
        <v>40444</v>
      </c>
      <c r="H23" s="35" t="s">
        <v>1039</v>
      </c>
      <c r="I23" s="30">
        <v>12129</v>
      </c>
      <c r="J23" s="20">
        <v>10764</v>
      </c>
      <c r="K23" s="20">
        <v>10651</v>
      </c>
      <c r="L23" s="20">
        <v>10516</v>
      </c>
      <c r="M23" s="36">
        <v>10454</v>
      </c>
    </row>
    <row r="24" spans="1:13" ht="13.5" customHeight="1">
      <c r="A24" s="20"/>
      <c r="B24" s="33" t="s">
        <v>1040</v>
      </c>
      <c r="C24" s="30">
        <v>38357</v>
      </c>
      <c r="D24" s="20">
        <v>37858</v>
      </c>
      <c r="E24" s="20">
        <v>37912</v>
      </c>
      <c r="F24" s="20">
        <v>38079</v>
      </c>
      <c r="G24" s="40">
        <v>38213</v>
      </c>
      <c r="H24" s="39"/>
      <c r="I24" s="30"/>
      <c r="J24" s="20"/>
      <c r="K24" s="20"/>
      <c r="L24" s="20"/>
      <c r="M24" s="36"/>
    </row>
    <row r="25" spans="1:13" ht="13.5" customHeight="1">
      <c r="A25" s="20"/>
      <c r="B25" s="33" t="s">
        <v>1041</v>
      </c>
      <c r="C25" s="30">
        <v>34130</v>
      </c>
      <c r="D25" s="20">
        <v>32670</v>
      </c>
      <c r="E25" s="20">
        <v>32608</v>
      </c>
      <c r="F25" s="20">
        <v>32471</v>
      </c>
      <c r="G25" s="40">
        <v>32382</v>
      </c>
      <c r="H25" s="35" t="s">
        <v>1042</v>
      </c>
      <c r="I25" s="30">
        <v>9232</v>
      </c>
      <c r="J25" s="20">
        <v>8533</v>
      </c>
      <c r="K25" s="20">
        <v>8572</v>
      </c>
      <c r="L25" s="20">
        <v>8527</v>
      </c>
      <c r="M25" s="36">
        <v>8472</v>
      </c>
    </row>
    <row r="26" spans="1:13" ht="13.5" customHeight="1">
      <c r="A26" s="20"/>
      <c r="B26" s="30"/>
      <c r="C26" s="30"/>
      <c r="D26" s="20"/>
      <c r="E26" s="20"/>
      <c r="F26" s="20"/>
      <c r="G26" s="40"/>
      <c r="H26" s="35" t="s">
        <v>1043</v>
      </c>
      <c r="I26" s="30">
        <v>19693</v>
      </c>
      <c r="J26" s="20">
        <v>19242</v>
      </c>
      <c r="K26" s="20">
        <v>19304</v>
      </c>
      <c r="L26" s="20">
        <v>19374</v>
      </c>
      <c r="M26" s="36">
        <v>19333</v>
      </c>
    </row>
    <row r="27" spans="1:13" ht="13.5" customHeight="1">
      <c r="A27" s="20"/>
      <c r="B27" s="33" t="s">
        <v>1044</v>
      </c>
      <c r="C27" s="30">
        <v>33226</v>
      </c>
      <c r="D27" s="20">
        <v>33023</v>
      </c>
      <c r="E27" s="20">
        <v>32982</v>
      </c>
      <c r="F27" s="20">
        <v>33022</v>
      </c>
      <c r="G27" s="40">
        <v>33179</v>
      </c>
      <c r="H27" s="35" t="s">
        <v>1045</v>
      </c>
      <c r="I27" s="30">
        <v>14052</v>
      </c>
      <c r="J27" s="20">
        <v>13454</v>
      </c>
      <c r="K27" s="20">
        <v>13457</v>
      </c>
      <c r="L27" s="20">
        <v>13358</v>
      </c>
      <c r="M27" s="36">
        <v>13356</v>
      </c>
    </row>
    <row r="28" spans="1:13" ht="13.5" customHeight="1">
      <c r="A28" s="20"/>
      <c r="B28" s="33" t="s">
        <v>1046</v>
      </c>
      <c r="C28" s="30">
        <v>44758</v>
      </c>
      <c r="D28" s="20">
        <v>48082</v>
      </c>
      <c r="E28" s="20">
        <v>49169</v>
      </c>
      <c r="F28" s="20">
        <v>50171</v>
      </c>
      <c r="G28" s="40">
        <v>51149</v>
      </c>
      <c r="H28" s="35" t="s">
        <v>1047</v>
      </c>
      <c r="I28" s="30">
        <v>11251</v>
      </c>
      <c r="J28" s="20">
        <v>10593</v>
      </c>
      <c r="K28" s="20">
        <v>10544</v>
      </c>
      <c r="L28" s="20">
        <v>10494</v>
      </c>
      <c r="M28" s="36">
        <v>10518</v>
      </c>
    </row>
    <row r="29" spans="1:13" ht="13.5" customHeight="1">
      <c r="A29" s="20"/>
      <c r="B29" s="33" t="s">
        <v>1048</v>
      </c>
      <c r="C29" s="30">
        <v>39113</v>
      </c>
      <c r="D29" s="20">
        <v>39266</v>
      </c>
      <c r="E29" s="20">
        <v>39240</v>
      </c>
      <c r="F29" s="20">
        <v>39452</v>
      </c>
      <c r="G29" s="40">
        <v>39832</v>
      </c>
      <c r="H29" s="35" t="s">
        <v>1049</v>
      </c>
      <c r="I29" s="30">
        <v>9069</v>
      </c>
      <c r="J29" s="20">
        <v>8545</v>
      </c>
      <c r="K29" s="20">
        <v>8542</v>
      </c>
      <c r="L29" s="20">
        <v>8549</v>
      </c>
      <c r="M29" s="36">
        <v>8610</v>
      </c>
    </row>
    <row r="30" spans="1:13" ht="13.5" customHeight="1">
      <c r="A30" s="20"/>
      <c r="B30" s="33" t="s">
        <v>1050</v>
      </c>
      <c r="C30" s="30">
        <v>27173</v>
      </c>
      <c r="D30" s="20">
        <v>25377</v>
      </c>
      <c r="E30" s="20">
        <v>25297</v>
      </c>
      <c r="F30" s="20">
        <v>25147</v>
      </c>
      <c r="G30" s="40">
        <v>25050</v>
      </c>
      <c r="H30" s="35" t="s">
        <v>1051</v>
      </c>
      <c r="I30" s="30">
        <v>8864</v>
      </c>
      <c r="J30" s="20">
        <v>8383</v>
      </c>
      <c r="K30" s="20">
        <v>8362</v>
      </c>
      <c r="L30" s="20">
        <v>8396</v>
      </c>
      <c r="M30" s="36">
        <v>8381</v>
      </c>
    </row>
    <row r="31" spans="1:13" ht="13.5" customHeight="1">
      <c r="A31" s="20"/>
      <c r="B31" s="33" t="s">
        <v>1052</v>
      </c>
      <c r="C31" s="30">
        <v>37271</v>
      </c>
      <c r="D31" s="20">
        <v>36311</v>
      </c>
      <c r="E31" s="20">
        <v>36328</v>
      </c>
      <c r="F31" s="20">
        <v>36450</v>
      </c>
      <c r="G31" s="40">
        <v>36323</v>
      </c>
      <c r="H31" s="35" t="s">
        <v>1053</v>
      </c>
      <c r="I31" s="30">
        <v>8206</v>
      </c>
      <c r="J31" s="20">
        <v>7386</v>
      </c>
      <c r="K31" s="20">
        <v>7151</v>
      </c>
      <c r="L31" s="20">
        <v>7033</v>
      </c>
      <c r="M31" s="36">
        <v>6887</v>
      </c>
    </row>
    <row r="32" spans="1:13" ht="13.5" customHeight="1">
      <c r="A32" s="20"/>
      <c r="B32" s="30"/>
      <c r="C32" s="30"/>
      <c r="D32" s="20"/>
      <c r="E32" s="20"/>
      <c r="F32" s="20"/>
      <c r="G32" s="40"/>
      <c r="H32" s="39"/>
      <c r="I32" s="30"/>
      <c r="J32" s="20"/>
      <c r="K32" s="20"/>
      <c r="L32" s="20"/>
      <c r="M32" s="36"/>
    </row>
    <row r="33" spans="1:13" ht="13.5" customHeight="1">
      <c r="A33" s="20"/>
      <c r="B33" s="33" t="s">
        <v>1054</v>
      </c>
      <c r="C33" s="30">
        <v>14825</v>
      </c>
      <c r="D33" s="20">
        <v>14363</v>
      </c>
      <c r="E33" s="20">
        <v>14273</v>
      </c>
      <c r="F33" s="20">
        <v>14284</v>
      </c>
      <c r="G33" s="40">
        <v>14251</v>
      </c>
      <c r="H33" s="35" t="s">
        <v>1055</v>
      </c>
      <c r="I33" s="30">
        <v>15459</v>
      </c>
      <c r="J33" s="20">
        <v>14438</v>
      </c>
      <c r="K33" s="20">
        <v>14253</v>
      </c>
      <c r="L33" s="20">
        <v>14066</v>
      </c>
      <c r="M33" s="36">
        <v>13863</v>
      </c>
    </row>
    <row r="34" spans="1:13" ht="13.5" customHeight="1">
      <c r="A34" s="20"/>
      <c r="B34" s="33" t="s">
        <v>1056</v>
      </c>
      <c r="C34" s="30">
        <v>11597</v>
      </c>
      <c r="D34" s="20">
        <v>11281</v>
      </c>
      <c r="E34" s="20">
        <v>11360</v>
      </c>
      <c r="F34" s="20">
        <v>11459</v>
      </c>
      <c r="G34" s="40">
        <v>11579</v>
      </c>
      <c r="H34" s="39"/>
      <c r="I34" s="30"/>
      <c r="J34" s="20"/>
      <c r="K34" s="20"/>
      <c r="L34" s="20"/>
      <c r="M34" s="36"/>
    </row>
    <row r="35" spans="1:13" ht="13.5" customHeight="1">
      <c r="A35" s="20"/>
      <c r="B35" s="30"/>
      <c r="C35" s="30"/>
      <c r="D35" s="20"/>
      <c r="E35" s="20"/>
      <c r="F35" s="20"/>
      <c r="G35" s="40"/>
      <c r="H35" s="35" t="s">
        <v>1057</v>
      </c>
      <c r="I35" s="30">
        <v>21224</v>
      </c>
      <c r="J35" s="20">
        <v>20481</v>
      </c>
      <c r="K35" s="20">
        <v>20394</v>
      </c>
      <c r="L35" s="20">
        <v>20346</v>
      </c>
      <c r="M35" s="36">
        <v>20336</v>
      </c>
    </row>
    <row r="36" spans="1:13" ht="13.5" customHeight="1">
      <c r="A36" s="20"/>
      <c r="B36" s="33" t="s">
        <v>1058</v>
      </c>
      <c r="C36" s="30">
        <v>22643</v>
      </c>
      <c r="D36" s="20">
        <v>21947</v>
      </c>
      <c r="E36" s="20">
        <v>21840</v>
      </c>
      <c r="F36" s="20">
        <v>21799</v>
      </c>
      <c r="G36" s="40">
        <v>21807</v>
      </c>
      <c r="H36" s="35" t="s">
        <v>1059</v>
      </c>
      <c r="I36" s="30">
        <v>8878</v>
      </c>
      <c r="J36" s="20">
        <v>8356</v>
      </c>
      <c r="K36" s="20">
        <v>8344</v>
      </c>
      <c r="L36" s="20">
        <v>8323</v>
      </c>
      <c r="M36" s="36">
        <v>8358</v>
      </c>
    </row>
    <row r="37" spans="1:13" ht="13.5" customHeight="1">
      <c r="A37" s="20"/>
      <c r="B37" s="33" t="s">
        <v>1060</v>
      </c>
      <c r="C37" s="30">
        <v>10740</v>
      </c>
      <c r="D37" s="20">
        <v>10016</v>
      </c>
      <c r="E37" s="20">
        <v>9536</v>
      </c>
      <c r="F37" s="20">
        <v>9441</v>
      </c>
      <c r="G37" s="40">
        <v>9333</v>
      </c>
      <c r="H37" s="35" t="s">
        <v>1061</v>
      </c>
      <c r="I37" s="30">
        <v>6828</v>
      </c>
      <c r="J37" s="20">
        <v>6524</v>
      </c>
      <c r="K37" s="20">
        <v>6465</v>
      </c>
      <c r="L37" s="20">
        <v>6442</v>
      </c>
      <c r="M37" s="36">
        <v>6449</v>
      </c>
    </row>
    <row r="38" spans="1:13" ht="13.5" customHeight="1">
      <c r="A38" s="20"/>
      <c r="B38" s="41" t="s">
        <v>1062</v>
      </c>
      <c r="C38" s="42">
        <v>12501</v>
      </c>
      <c r="D38" s="43">
        <v>11646</v>
      </c>
      <c r="E38" s="43">
        <v>11550</v>
      </c>
      <c r="F38" s="43">
        <v>11388</v>
      </c>
      <c r="G38" s="44">
        <v>11322</v>
      </c>
      <c r="H38" s="45" t="s">
        <v>1063</v>
      </c>
      <c r="I38" s="42">
        <v>8434</v>
      </c>
      <c r="J38" s="43">
        <v>8011</v>
      </c>
      <c r="K38" s="43">
        <v>8042</v>
      </c>
      <c r="L38" s="43">
        <v>8068</v>
      </c>
      <c r="M38" s="46">
        <v>8095</v>
      </c>
    </row>
    <row r="39" spans="1:7" ht="13.5" customHeight="1">
      <c r="A39" s="20"/>
      <c r="B39" s="47" t="s">
        <v>1068</v>
      </c>
      <c r="C39" s="48"/>
      <c r="D39" s="20"/>
      <c r="E39" s="20"/>
      <c r="F39" s="20"/>
      <c r="G39" s="20"/>
    </row>
    <row r="40" ht="13.5" customHeight="1">
      <c r="A40" s="20"/>
    </row>
    <row r="41" ht="13.5" customHeight="1">
      <c r="A41" s="20"/>
    </row>
    <row r="42" ht="13.5" customHeight="1">
      <c r="A42" s="20"/>
    </row>
    <row r="43" ht="13.5" customHeight="1">
      <c r="A43" s="20"/>
    </row>
    <row r="44" ht="13.5" customHeight="1">
      <c r="A44" s="20"/>
    </row>
    <row r="45" ht="13.5" customHeight="1">
      <c r="A45" s="20"/>
    </row>
    <row r="46" ht="13.5" customHeight="1">
      <c r="A46" s="20"/>
    </row>
    <row r="47" ht="13.5" customHeight="1">
      <c r="A47" s="20"/>
    </row>
    <row r="48" ht="13.5" customHeight="1">
      <c r="A48" s="20"/>
    </row>
    <row r="49" ht="13.5" customHeight="1">
      <c r="A49" s="20"/>
    </row>
    <row r="50" ht="13.5" customHeight="1">
      <c r="A50" s="20"/>
    </row>
    <row r="51" ht="13.5" customHeight="1">
      <c r="A51" s="20"/>
    </row>
    <row r="52" ht="12">
      <c r="A52" s="20"/>
    </row>
    <row r="53" ht="12">
      <c r="A53" s="20"/>
    </row>
    <row r="54" ht="12">
      <c r="A54" s="20"/>
    </row>
    <row r="55" ht="12">
      <c r="A55" s="20"/>
    </row>
    <row r="56" ht="12">
      <c r="A56" s="20"/>
    </row>
    <row r="57" ht="12">
      <c r="A57" s="20"/>
    </row>
    <row r="58" ht="12">
      <c r="A58" s="20"/>
    </row>
    <row r="59" ht="12">
      <c r="A59" s="20"/>
    </row>
    <row r="60" ht="12">
      <c r="A60" s="20"/>
    </row>
    <row r="61" spans="1:7" ht="12">
      <c r="A61" s="20"/>
      <c r="B61" s="48"/>
      <c r="C61" s="48"/>
      <c r="D61" s="48"/>
      <c r="E61" s="48"/>
      <c r="F61" s="48"/>
      <c r="G61" s="48"/>
    </row>
    <row r="62" spans="1:7" ht="12">
      <c r="A62" s="20"/>
      <c r="B62" s="48"/>
      <c r="C62" s="48"/>
      <c r="D62" s="48"/>
      <c r="E62" s="48"/>
      <c r="F62" s="48"/>
      <c r="G62" s="48"/>
    </row>
    <row r="63" ht="12">
      <c r="A63" s="20"/>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1:M140"/>
  <sheetViews>
    <sheetView workbookViewId="0" topLeftCell="A1">
      <selection activeCell="A1" sqref="A1"/>
    </sheetView>
  </sheetViews>
  <sheetFormatPr defaultColWidth="9.00390625" defaultRowHeight="12" customHeight="1"/>
  <cols>
    <col min="1" max="1" width="2.625" style="805" customWidth="1"/>
    <col min="2" max="2" width="3.125" style="805" customWidth="1"/>
    <col min="3" max="3" width="22.625" style="805" customWidth="1"/>
    <col min="4" max="4" width="12.625" style="805" customWidth="1"/>
    <col min="5" max="5" width="9.125" style="805" customWidth="1"/>
    <col min="6" max="6" width="12.625" style="805" customWidth="1"/>
    <col min="7" max="7" width="9.125" style="805" customWidth="1"/>
    <col min="8" max="8" width="13.625" style="805" customWidth="1"/>
    <col min="9" max="9" width="9.125" style="805" customWidth="1"/>
    <col min="10" max="16384" width="9.00390625" style="805" customWidth="1"/>
  </cols>
  <sheetData>
    <row r="1" ht="12" customHeight="1">
      <c r="B1" s="806" t="s">
        <v>485</v>
      </c>
    </row>
    <row r="3" ht="12" customHeight="1" thickBot="1">
      <c r="I3" s="807" t="s">
        <v>417</v>
      </c>
    </row>
    <row r="4" spans="2:13" ht="12" customHeight="1" thickTop="1">
      <c r="B4" s="1547" t="s">
        <v>418</v>
      </c>
      <c r="C4" s="1548"/>
      <c r="D4" s="1553" t="s">
        <v>419</v>
      </c>
      <c r="E4" s="1554"/>
      <c r="F4" s="1553">
        <v>52</v>
      </c>
      <c r="G4" s="1554"/>
      <c r="H4" s="1553" t="s">
        <v>420</v>
      </c>
      <c r="I4" s="1554"/>
      <c r="J4" s="808"/>
      <c r="K4" s="808"/>
      <c r="L4" s="808"/>
      <c r="M4" s="808"/>
    </row>
    <row r="5" spans="2:13" ht="12" customHeight="1">
      <c r="B5" s="1549"/>
      <c r="C5" s="1550"/>
      <c r="D5" s="1555" t="s">
        <v>421</v>
      </c>
      <c r="E5" s="1557" t="s">
        <v>422</v>
      </c>
      <c r="F5" s="1555" t="s">
        <v>421</v>
      </c>
      <c r="G5" s="1557" t="s">
        <v>422</v>
      </c>
      <c r="H5" s="1555" t="s">
        <v>421</v>
      </c>
      <c r="I5" s="1557" t="s">
        <v>423</v>
      </c>
      <c r="J5" s="808"/>
      <c r="K5" s="808"/>
      <c r="L5" s="808"/>
      <c r="M5" s="808"/>
    </row>
    <row r="6" spans="2:13" ht="12" customHeight="1">
      <c r="B6" s="1551"/>
      <c r="C6" s="1552"/>
      <c r="D6" s="1556"/>
      <c r="E6" s="1557"/>
      <c r="F6" s="1556"/>
      <c r="G6" s="1557"/>
      <c r="H6" s="1556"/>
      <c r="I6" s="1557"/>
      <c r="J6" s="808"/>
      <c r="K6" s="808"/>
      <c r="L6" s="808"/>
      <c r="M6" s="808"/>
    </row>
    <row r="7" spans="2:9" s="809" customFormat="1" ht="12" customHeight="1">
      <c r="B7" s="1543" t="s">
        <v>415</v>
      </c>
      <c r="C7" s="1544"/>
      <c r="D7" s="810">
        <f>SUM(D9,D15,D36,D38,D51,D56,D63,D67)</f>
        <v>38461928</v>
      </c>
      <c r="E7" s="811">
        <v>100</v>
      </c>
      <c r="F7" s="810">
        <f>SUM(F9+F15+F36+F38+F51+F56+F63+F67)</f>
        <v>41758570</v>
      </c>
      <c r="G7" s="811">
        <v>100</v>
      </c>
      <c r="H7" s="812">
        <f>D7-F7</f>
        <v>-3296642</v>
      </c>
      <c r="I7" s="813">
        <v>-7.9</v>
      </c>
    </row>
    <row r="8" spans="2:9" ht="12" customHeight="1">
      <c r="B8" s="814"/>
      <c r="C8" s="815"/>
      <c r="D8" s="816"/>
      <c r="E8" s="817"/>
      <c r="F8" s="818"/>
      <c r="G8" s="817"/>
      <c r="H8" s="819"/>
      <c r="I8" s="820"/>
    </row>
    <row r="9" spans="2:9" ht="12" customHeight="1">
      <c r="B9" s="1541" t="s">
        <v>416</v>
      </c>
      <c r="C9" s="1545"/>
      <c r="D9" s="818">
        <f>SUM(D10:D13)</f>
        <v>435388</v>
      </c>
      <c r="E9" s="823">
        <f>D9/D$7*100</f>
        <v>1.1319973351309898</v>
      </c>
      <c r="F9" s="818">
        <f>SUM(F10:F13)</f>
        <v>677784</v>
      </c>
      <c r="G9" s="823">
        <f>F9/F$7*100</f>
        <v>1.623101557356969</v>
      </c>
      <c r="H9" s="819">
        <f>D9-F9</f>
        <v>-242396</v>
      </c>
      <c r="I9" s="820">
        <v>-35.8</v>
      </c>
    </row>
    <row r="10" spans="2:9" ht="12" customHeight="1">
      <c r="B10" s="814"/>
      <c r="C10" s="822" t="s">
        <v>424</v>
      </c>
      <c r="D10" s="818">
        <v>399088</v>
      </c>
      <c r="E10" s="823"/>
      <c r="F10" s="818">
        <v>601522</v>
      </c>
      <c r="G10" s="823"/>
      <c r="H10" s="819"/>
      <c r="I10" s="820"/>
    </row>
    <row r="11" spans="2:9" ht="12" customHeight="1">
      <c r="B11" s="814"/>
      <c r="C11" s="822" t="s">
        <v>425</v>
      </c>
      <c r="D11" s="824">
        <v>16500</v>
      </c>
      <c r="E11" s="823"/>
      <c r="F11" s="818">
        <v>14092</v>
      </c>
      <c r="G11" s="823"/>
      <c r="H11" s="819"/>
      <c r="I11" s="820"/>
    </row>
    <row r="12" spans="2:9" ht="12" customHeight="1">
      <c r="B12" s="814"/>
      <c r="C12" s="822" t="s">
        <v>426</v>
      </c>
      <c r="D12" s="824">
        <v>0</v>
      </c>
      <c r="E12" s="823"/>
      <c r="F12" s="818">
        <v>40700</v>
      </c>
      <c r="G12" s="823"/>
      <c r="H12" s="819"/>
      <c r="I12" s="820"/>
    </row>
    <row r="13" spans="2:9" ht="12" customHeight="1">
      <c r="B13" s="814"/>
      <c r="C13" s="822" t="s">
        <v>427</v>
      </c>
      <c r="D13" s="824">
        <v>19800</v>
      </c>
      <c r="E13" s="823"/>
      <c r="F13" s="818">
        <v>21470</v>
      </c>
      <c r="G13" s="823"/>
      <c r="H13" s="819"/>
      <c r="I13" s="820"/>
    </row>
    <row r="14" spans="2:9" ht="12" customHeight="1">
      <c r="B14" s="814"/>
      <c r="C14" s="822"/>
      <c r="D14" s="818"/>
      <c r="E14" s="823"/>
      <c r="F14" s="818"/>
      <c r="G14" s="823"/>
      <c r="H14" s="819"/>
      <c r="I14" s="820"/>
    </row>
    <row r="15" spans="2:9" ht="12" customHeight="1">
      <c r="B15" s="1541" t="s">
        <v>428</v>
      </c>
      <c r="C15" s="1545"/>
      <c r="D15" s="818">
        <f>SUM(D16:D34)</f>
        <v>31960375</v>
      </c>
      <c r="E15" s="823">
        <f>+D15/D$7*100</f>
        <v>83.0961334023609</v>
      </c>
      <c r="F15" s="818">
        <f>SUM(F16:F34)</f>
        <v>33638047</v>
      </c>
      <c r="G15" s="823">
        <f>+F15/F$7*100</f>
        <v>80.55363725338296</v>
      </c>
      <c r="H15" s="819">
        <f>D15-F15</f>
        <v>-1677672</v>
      </c>
      <c r="I15" s="820">
        <v>-5</v>
      </c>
    </row>
    <row r="16" spans="2:9" ht="12" customHeight="1">
      <c r="B16" s="814"/>
      <c r="C16" s="822" t="s">
        <v>429</v>
      </c>
      <c r="D16" s="818">
        <v>2925200</v>
      </c>
      <c r="E16" s="823"/>
      <c r="F16" s="818">
        <v>2401640</v>
      </c>
      <c r="G16" s="823"/>
      <c r="H16" s="819"/>
      <c r="I16" s="820"/>
    </row>
    <row r="17" spans="2:9" ht="12" customHeight="1">
      <c r="B17" s="814"/>
      <c r="C17" s="822" t="s">
        <v>430</v>
      </c>
      <c r="D17" s="818">
        <v>848472</v>
      </c>
      <c r="E17" s="823"/>
      <c r="F17" s="818">
        <v>514195</v>
      </c>
      <c r="G17" s="823"/>
      <c r="H17" s="819"/>
      <c r="I17" s="820"/>
    </row>
    <row r="18" spans="2:9" ht="12" customHeight="1">
      <c r="B18" s="814"/>
      <c r="C18" s="822" t="s">
        <v>431</v>
      </c>
      <c r="D18" s="818">
        <v>0</v>
      </c>
      <c r="E18" s="823"/>
      <c r="F18" s="818">
        <v>0</v>
      </c>
      <c r="G18" s="823"/>
      <c r="H18" s="819"/>
      <c r="I18" s="820"/>
    </row>
    <row r="19" spans="2:9" ht="12" customHeight="1">
      <c r="B19" s="814"/>
      <c r="C19" s="822" t="s">
        <v>432</v>
      </c>
      <c r="D19" s="818">
        <v>8426000</v>
      </c>
      <c r="E19" s="823"/>
      <c r="F19" s="818">
        <v>7000000</v>
      </c>
      <c r="G19" s="823"/>
      <c r="H19" s="819"/>
      <c r="I19" s="820"/>
    </row>
    <row r="20" spans="2:9" ht="12" customHeight="1">
      <c r="B20" s="814"/>
      <c r="C20" s="822" t="s">
        <v>433</v>
      </c>
      <c r="D20" s="818">
        <v>11730945</v>
      </c>
      <c r="E20" s="823"/>
      <c r="F20" s="818">
        <v>10913336</v>
      </c>
      <c r="G20" s="823"/>
      <c r="H20" s="819"/>
      <c r="I20" s="820"/>
    </row>
    <row r="21" spans="2:9" ht="12" customHeight="1">
      <c r="B21" s="814"/>
      <c r="C21" s="822" t="s">
        <v>434</v>
      </c>
      <c r="D21" s="818">
        <v>108769</v>
      </c>
      <c r="E21" s="823"/>
      <c r="F21" s="818">
        <v>178060</v>
      </c>
      <c r="G21" s="823"/>
      <c r="H21" s="819"/>
      <c r="I21" s="820"/>
    </row>
    <row r="22" spans="2:9" ht="12" customHeight="1">
      <c r="B22" s="814"/>
      <c r="C22" s="822" t="s">
        <v>435</v>
      </c>
      <c r="D22" s="818">
        <v>595720</v>
      </c>
      <c r="E22" s="823"/>
      <c r="F22" s="818">
        <v>5294580</v>
      </c>
      <c r="G22" s="823"/>
      <c r="H22" s="819"/>
      <c r="I22" s="820"/>
    </row>
    <row r="23" spans="2:9" ht="12" customHeight="1">
      <c r="B23" s="814"/>
      <c r="C23" s="822" t="s">
        <v>436</v>
      </c>
      <c r="D23" s="818">
        <v>122974</v>
      </c>
      <c r="E23" s="823"/>
      <c r="F23" s="818">
        <v>98832</v>
      </c>
      <c r="G23" s="823"/>
      <c r="H23" s="819"/>
      <c r="I23" s="820"/>
    </row>
    <row r="24" spans="2:9" ht="12" customHeight="1">
      <c r="B24" s="814"/>
      <c r="C24" s="822" t="s">
        <v>437</v>
      </c>
      <c r="D24" s="818">
        <v>94111</v>
      </c>
      <c r="E24" s="823"/>
      <c r="F24" s="818">
        <v>17784</v>
      </c>
      <c r="G24" s="823"/>
      <c r="H24" s="819"/>
      <c r="I24" s="820"/>
    </row>
    <row r="25" spans="2:9" ht="12" customHeight="1">
      <c r="B25" s="814"/>
      <c r="C25" s="822" t="s">
        <v>438</v>
      </c>
      <c r="D25" s="818">
        <v>279031</v>
      </c>
      <c r="E25" s="823"/>
      <c r="F25" s="818">
        <v>213355</v>
      </c>
      <c r="G25" s="823"/>
      <c r="H25" s="819"/>
      <c r="I25" s="820"/>
    </row>
    <row r="26" spans="2:9" ht="12" customHeight="1">
      <c r="B26" s="814"/>
      <c r="C26" s="822" t="s">
        <v>439</v>
      </c>
      <c r="D26" s="824">
        <v>0</v>
      </c>
      <c r="E26" s="823"/>
      <c r="F26" s="818">
        <v>15900</v>
      </c>
      <c r="G26" s="823"/>
      <c r="H26" s="819"/>
      <c r="I26" s="820"/>
    </row>
    <row r="27" spans="2:9" ht="12" customHeight="1">
      <c r="B27" s="814"/>
      <c r="C27" s="822" t="s">
        <v>440</v>
      </c>
      <c r="D27" s="818">
        <v>825989</v>
      </c>
      <c r="E27" s="823"/>
      <c r="F27" s="818">
        <v>723932</v>
      </c>
      <c r="G27" s="823"/>
      <c r="H27" s="819"/>
      <c r="I27" s="820"/>
    </row>
    <row r="28" spans="2:9" ht="12" customHeight="1">
      <c r="B28" s="814"/>
      <c r="C28" s="822" t="s">
        <v>441</v>
      </c>
      <c r="D28" s="818">
        <v>495701</v>
      </c>
      <c r="E28" s="823"/>
      <c r="F28" s="818">
        <v>138294</v>
      </c>
      <c r="G28" s="823"/>
      <c r="H28" s="819"/>
      <c r="I28" s="820"/>
    </row>
    <row r="29" spans="2:9" ht="12" customHeight="1">
      <c r="B29" s="814"/>
      <c r="C29" s="822" t="s">
        <v>442</v>
      </c>
      <c r="D29" s="818">
        <v>684445</v>
      </c>
      <c r="E29" s="823"/>
      <c r="F29" s="818">
        <v>984798</v>
      </c>
      <c r="G29" s="823"/>
      <c r="H29" s="819"/>
      <c r="I29" s="820"/>
    </row>
    <row r="30" spans="2:9" ht="12" customHeight="1">
      <c r="B30" s="814"/>
      <c r="C30" s="822" t="s">
        <v>443</v>
      </c>
      <c r="D30" s="818">
        <v>4674196</v>
      </c>
      <c r="E30" s="823"/>
      <c r="F30" s="818">
        <v>5104705</v>
      </c>
      <c r="G30" s="823"/>
      <c r="H30" s="819"/>
      <c r="I30" s="820"/>
    </row>
    <row r="31" spans="2:9" ht="12" customHeight="1">
      <c r="B31" s="814"/>
      <c r="C31" s="822" t="s">
        <v>444</v>
      </c>
      <c r="D31" s="818">
        <v>0</v>
      </c>
      <c r="E31" s="823"/>
      <c r="F31" s="818">
        <v>0</v>
      </c>
      <c r="G31" s="823"/>
      <c r="H31" s="819"/>
      <c r="I31" s="820"/>
    </row>
    <row r="32" spans="2:9" ht="12" customHeight="1">
      <c r="B32" s="814"/>
      <c r="C32" s="822" t="s">
        <v>445</v>
      </c>
      <c r="D32" s="824">
        <v>14359</v>
      </c>
      <c r="E32" s="823"/>
      <c r="F32" s="818">
        <v>21833</v>
      </c>
      <c r="G32" s="823"/>
      <c r="H32" s="819"/>
      <c r="I32" s="820"/>
    </row>
    <row r="33" spans="2:9" ht="12" customHeight="1">
      <c r="B33" s="814"/>
      <c r="C33" s="822" t="s">
        <v>446</v>
      </c>
      <c r="D33" s="818">
        <v>2200</v>
      </c>
      <c r="E33" s="823"/>
      <c r="F33" s="818">
        <v>5442</v>
      </c>
      <c r="G33" s="823"/>
      <c r="H33" s="819"/>
      <c r="I33" s="820"/>
    </row>
    <row r="34" spans="2:9" ht="12" customHeight="1">
      <c r="B34" s="814"/>
      <c r="C34" s="822" t="s">
        <v>447</v>
      </c>
      <c r="D34" s="818">
        <v>132263</v>
      </c>
      <c r="E34" s="823"/>
      <c r="F34" s="818">
        <v>11361</v>
      </c>
      <c r="G34" s="823"/>
      <c r="H34" s="819"/>
      <c r="I34" s="820"/>
    </row>
    <row r="35" spans="2:9" ht="12" customHeight="1">
      <c r="B35" s="814"/>
      <c r="C35" s="822"/>
      <c r="D35" s="818"/>
      <c r="E35" s="823"/>
      <c r="F35" s="818"/>
      <c r="G35" s="823"/>
      <c r="H35" s="819"/>
      <c r="I35" s="820"/>
    </row>
    <row r="36" spans="2:9" ht="12" customHeight="1">
      <c r="B36" s="1541" t="s">
        <v>448</v>
      </c>
      <c r="C36" s="1542"/>
      <c r="D36" s="818">
        <v>1906306</v>
      </c>
      <c r="E36" s="823">
        <f>+D36/D$7*100</f>
        <v>4.956345402133768</v>
      </c>
      <c r="F36" s="818">
        <v>2444146</v>
      </c>
      <c r="G36" s="823">
        <v>5.8</v>
      </c>
      <c r="H36" s="819">
        <f>D36-F36</f>
        <v>-537840</v>
      </c>
      <c r="I36" s="820">
        <v>-22</v>
      </c>
    </row>
    <row r="37" spans="2:9" ht="12" customHeight="1">
      <c r="B37" s="814"/>
      <c r="C37" s="822"/>
      <c r="D37" s="818"/>
      <c r="E37" s="823"/>
      <c r="F37" s="818"/>
      <c r="G37" s="823"/>
      <c r="H37" s="819"/>
      <c r="I37" s="820"/>
    </row>
    <row r="38" spans="2:9" ht="12" customHeight="1">
      <c r="B38" s="1541" t="s">
        <v>449</v>
      </c>
      <c r="C38" s="1546"/>
      <c r="D38" s="818">
        <f>SUM(D39:D49)</f>
        <v>2008249</v>
      </c>
      <c r="E38" s="823">
        <f>+D38/D$7*100</f>
        <v>5.221394517716325</v>
      </c>
      <c r="F38" s="818">
        <f>SUM(F39:F49)</f>
        <v>2614662</v>
      </c>
      <c r="G38" s="823">
        <f>+F38/F$7*100</f>
        <v>6.261378203324491</v>
      </c>
      <c r="H38" s="819">
        <f>D38-F38</f>
        <v>-606413</v>
      </c>
      <c r="I38" s="820">
        <v>-23.2</v>
      </c>
    </row>
    <row r="39" spans="2:9" ht="12" customHeight="1">
      <c r="B39" s="814"/>
      <c r="C39" s="822" t="s">
        <v>450</v>
      </c>
      <c r="D39" s="824">
        <v>169840</v>
      </c>
      <c r="E39" s="823"/>
      <c r="F39" s="818">
        <v>323616</v>
      </c>
      <c r="G39" s="823"/>
      <c r="H39" s="819"/>
      <c r="I39" s="820"/>
    </row>
    <row r="40" spans="2:9" ht="12" customHeight="1">
      <c r="B40" s="821"/>
      <c r="C40" s="822" t="s">
        <v>451</v>
      </c>
      <c r="D40" s="824">
        <v>92684</v>
      </c>
      <c r="E40" s="823"/>
      <c r="F40" s="818">
        <v>107972</v>
      </c>
      <c r="G40" s="823"/>
      <c r="H40" s="819"/>
      <c r="I40" s="820"/>
    </row>
    <row r="41" spans="2:9" ht="12" customHeight="1">
      <c r="B41" s="821"/>
      <c r="C41" s="822" t="s">
        <v>452</v>
      </c>
      <c r="D41" s="824">
        <v>118528</v>
      </c>
      <c r="E41" s="823"/>
      <c r="F41" s="818">
        <v>121131</v>
      </c>
      <c r="G41" s="823"/>
      <c r="H41" s="819"/>
      <c r="I41" s="820"/>
    </row>
    <row r="42" spans="2:9" ht="12" customHeight="1">
      <c r="B42" s="821"/>
      <c r="C42" s="822" t="s">
        <v>453</v>
      </c>
      <c r="D42" s="824">
        <v>126184</v>
      </c>
      <c r="E42" s="823"/>
      <c r="F42" s="818">
        <v>151541</v>
      </c>
      <c r="G42" s="823"/>
      <c r="H42" s="819"/>
      <c r="I42" s="820"/>
    </row>
    <row r="43" spans="2:9" ht="12" customHeight="1">
      <c r="B43" s="821"/>
      <c r="C43" s="822" t="s">
        <v>454</v>
      </c>
      <c r="D43" s="824">
        <v>923034</v>
      </c>
      <c r="E43" s="823"/>
      <c r="F43" s="818">
        <v>1448900</v>
      </c>
      <c r="G43" s="823"/>
      <c r="H43" s="819"/>
      <c r="I43" s="820"/>
    </row>
    <row r="44" spans="2:9" ht="12" customHeight="1">
      <c r="B44" s="821"/>
      <c r="C44" s="822" t="s">
        <v>455</v>
      </c>
      <c r="D44" s="824">
        <v>0</v>
      </c>
      <c r="E44" s="823"/>
      <c r="F44" s="818">
        <v>171000</v>
      </c>
      <c r="G44" s="823"/>
      <c r="H44" s="819"/>
      <c r="I44" s="820"/>
    </row>
    <row r="45" spans="2:9" ht="12.75" customHeight="1">
      <c r="B45" s="821"/>
      <c r="C45" s="822" t="s">
        <v>456</v>
      </c>
      <c r="D45" s="824">
        <v>96668</v>
      </c>
      <c r="E45" s="823"/>
      <c r="F45" s="818">
        <v>113877</v>
      </c>
      <c r="G45" s="823"/>
      <c r="H45" s="819"/>
      <c r="I45" s="820"/>
    </row>
    <row r="46" spans="2:9" ht="12" customHeight="1">
      <c r="B46" s="821"/>
      <c r="C46" s="822" t="s">
        <v>457</v>
      </c>
      <c r="D46" s="824">
        <v>12504</v>
      </c>
      <c r="E46" s="823"/>
      <c r="F46" s="818">
        <v>18156</v>
      </c>
      <c r="G46" s="823"/>
      <c r="H46" s="819"/>
      <c r="I46" s="820"/>
    </row>
    <row r="47" spans="2:9" ht="12" customHeight="1">
      <c r="B47" s="821"/>
      <c r="C47" s="822" t="s">
        <v>458</v>
      </c>
      <c r="D47" s="824">
        <v>94022</v>
      </c>
      <c r="E47" s="823"/>
      <c r="F47" s="818">
        <v>23690</v>
      </c>
      <c r="G47" s="823"/>
      <c r="H47" s="819"/>
      <c r="I47" s="820"/>
    </row>
    <row r="48" spans="2:9" ht="12" customHeight="1">
      <c r="B48" s="821"/>
      <c r="C48" s="822" t="s">
        <v>459</v>
      </c>
      <c r="D48" s="824">
        <v>265114</v>
      </c>
      <c r="E48" s="823"/>
      <c r="F48" s="818">
        <v>17167</v>
      </c>
      <c r="G48" s="823"/>
      <c r="H48" s="819"/>
      <c r="I48" s="820"/>
    </row>
    <row r="49" spans="2:9" ht="12" customHeight="1">
      <c r="B49" s="821"/>
      <c r="C49" s="822" t="s">
        <v>460</v>
      </c>
      <c r="D49" s="824">
        <v>109671</v>
      </c>
      <c r="E49" s="823"/>
      <c r="F49" s="818">
        <v>117612</v>
      </c>
      <c r="G49" s="823"/>
      <c r="H49" s="819"/>
      <c r="I49" s="820"/>
    </row>
    <row r="50" spans="2:9" ht="12" customHeight="1">
      <c r="B50" s="821"/>
      <c r="C50" s="822"/>
      <c r="D50" s="824"/>
      <c r="E50" s="823"/>
      <c r="F50" s="818"/>
      <c r="G50" s="823"/>
      <c r="H50" s="819"/>
      <c r="I50" s="820"/>
    </row>
    <row r="51" spans="2:9" ht="12" customHeight="1">
      <c r="B51" s="1541" t="s">
        <v>461</v>
      </c>
      <c r="C51" s="1546"/>
      <c r="D51" s="824">
        <f>SUM(D52:D54)</f>
        <v>390399</v>
      </c>
      <c r="E51" s="823">
        <f>+D51/D$7*100</f>
        <v>1.0150271198053304</v>
      </c>
      <c r="F51" s="818">
        <f>SUM(F52:F54)</f>
        <v>170853</v>
      </c>
      <c r="G51" s="823">
        <f>+F51/F$7*100</f>
        <v>0.4091447575910765</v>
      </c>
      <c r="H51" s="819">
        <f>D51-F51</f>
        <v>219546</v>
      </c>
      <c r="I51" s="820">
        <v>128.5</v>
      </c>
    </row>
    <row r="52" spans="2:9" ht="12" customHeight="1">
      <c r="B52" s="821"/>
      <c r="C52" s="822" t="s">
        <v>462</v>
      </c>
      <c r="D52" s="824">
        <v>45673</v>
      </c>
      <c r="E52" s="823"/>
      <c r="F52" s="818">
        <v>26960</v>
      </c>
      <c r="G52" s="823"/>
      <c r="H52" s="819"/>
      <c r="I52" s="820"/>
    </row>
    <row r="53" spans="2:9" ht="12" customHeight="1">
      <c r="B53" s="821"/>
      <c r="C53" s="822" t="s">
        <v>463</v>
      </c>
      <c r="D53" s="824">
        <v>254888</v>
      </c>
      <c r="E53" s="823"/>
      <c r="F53" s="818">
        <v>0</v>
      </c>
      <c r="G53" s="823"/>
      <c r="H53" s="819"/>
      <c r="I53" s="820"/>
    </row>
    <row r="54" spans="2:9" ht="12" customHeight="1">
      <c r="B54" s="821"/>
      <c r="C54" s="822" t="s">
        <v>464</v>
      </c>
      <c r="D54" s="824">
        <v>89838</v>
      </c>
      <c r="E54" s="823"/>
      <c r="F54" s="818">
        <v>143893</v>
      </c>
      <c r="G54" s="823"/>
      <c r="H54" s="819"/>
      <c r="I54" s="820"/>
    </row>
    <row r="55" spans="2:9" ht="12" customHeight="1">
      <c r="B55" s="821"/>
      <c r="C55" s="822"/>
      <c r="D55" s="824"/>
      <c r="E55" s="823"/>
      <c r="F55" s="818"/>
      <c r="G55" s="823"/>
      <c r="H55" s="819"/>
      <c r="I55" s="820"/>
    </row>
    <row r="56" spans="2:9" ht="12" customHeight="1">
      <c r="B56" s="1541" t="s">
        <v>465</v>
      </c>
      <c r="C56" s="1546"/>
      <c r="D56" s="824">
        <f>SUM(D58:D61)</f>
        <v>15142</v>
      </c>
      <c r="E56" s="823">
        <f>+D56/D$7*100</f>
        <v>0.03936880127278071</v>
      </c>
      <c r="F56" s="818">
        <f>SUM(F58:F61)</f>
        <v>13608</v>
      </c>
      <c r="G56" s="823">
        <f>+F56/F$7*100</f>
        <v>0.03258732279386004</v>
      </c>
      <c r="H56" s="819">
        <f>D56-F56</f>
        <v>1534</v>
      </c>
      <c r="I56" s="825">
        <v>11.3</v>
      </c>
    </row>
    <row r="57" spans="2:9" ht="12" customHeight="1">
      <c r="B57" s="814"/>
      <c r="C57" s="822" t="s">
        <v>466</v>
      </c>
      <c r="D57" s="824">
        <v>0</v>
      </c>
      <c r="E57" s="823"/>
      <c r="F57" s="818">
        <v>0</v>
      </c>
      <c r="G57" s="823"/>
      <c r="H57" s="819"/>
      <c r="I57" s="820"/>
    </row>
    <row r="58" spans="2:9" ht="12" customHeight="1">
      <c r="B58" s="821"/>
      <c r="C58" s="822" t="s">
        <v>467</v>
      </c>
      <c r="D58" s="824">
        <v>0</v>
      </c>
      <c r="E58" s="823"/>
      <c r="F58" s="818">
        <v>0</v>
      </c>
      <c r="G58" s="823"/>
      <c r="H58" s="819"/>
      <c r="I58" s="820"/>
    </row>
    <row r="59" spans="2:9" ht="12" customHeight="1">
      <c r="B59" s="821"/>
      <c r="C59" s="822" t="s">
        <v>468</v>
      </c>
      <c r="D59" s="824">
        <v>5679</v>
      </c>
      <c r="E59" s="823"/>
      <c r="F59" s="818">
        <v>2353</v>
      </c>
      <c r="G59" s="823"/>
      <c r="H59" s="819"/>
      <c r="I59" s="820"/>
    </row>
    <row r="60" spans="2:9" ht="12" customHeight="1">
      <c r="B60" s="821"/>
      <c r="C60" s="822" t="s">
        <v>469</v>
      </c>
      <c r="D60" s="824">
        <v>0</v>
      </c>
      <c r="E60" s="823"/>
      <c r="F60" s="818">
        <v>0</v>
      </c>
      <c r="G60" s="823"/>
      <c r="H60" s="819"/>
      <c r="I60" s="820"/>
    </row>
    <row r="61" spans="2:9" ht="12" customHeight="1">
      <c r="B61" s="814"/>
      <c r="C61" s="822" t="s">
        <v>470</v>
      </c>
      <c r="D61" s="826">
        <v>9463</v>
      </c>
      <c r="E61" s="827"/>
      <c r="F61" s="64">
        <v>11255</v>
      </c>
      <c r="G61" s="827"/>
      <c r="H61" s="828"/>
      <c r="I61" s="829"/>
    </row>
    <row r="62" spans="2:9" ht="12" customHeight="1">
      <c r="B62" s="814"/>
      <c r="C62" s="815"/>
      <c r="D62" s="826"/>
      <c r="E62" s="827"/>
      <c r="F62" s="64"/>
      <c r="G62" s="827"/>
      <c r="H62" s="828"/>
      <c r="I62" s="829"/>
    </row>
    <row r="63" spans="2:9" ht="12" customHeight="1">
      <c r="B63" s="1541" t="s">
        <v>471</v>
      </c>
      <c r="C63" s="1542"/>
      <c r="D63" s="826">
        <f>SUM(D64:D65)</f>
        <v>0</v>
      </c>
      <c r="E63" s="823"/>
      <c r="F63" s="64">
        <f>SUM(F64:F65)</f>
        <v>0</v>
      </c>
      <c r="G63" s="818">
        <f>+F63/F$7*100</f>
        <v>0</v>
      </c>
      <c r="H63" s="819"/>
      <c r="I63" s="830"/>
    </row>
    <row r="64" spans="2:9" ht="12" customHeight="1">
      <c r="B64" s="814"/>
      <c r="C64" s="831" t="s">
        <v>472</v>
      </c>
      <c r="D64" s="826">
        <v>0</v>
      </c>
      <c r="E64" s="823"/>
      <c r="F64" s="64">
        <v>0</v>
      </c>
      <c r="G64" s="823"/>
      <c r="H64" s="819"/>
      <c r="I64" s="820"/>
    </row>
    <row r="65" spans="2:9" ht="12" customHeight="1">
      <c r="B65" s="814"/>
      <c r="C65" s="822" t="s">
        <v>473</v>
      </c>
      <c r="D65" s="826">
        <v>0</v>
      </c>
      <c r="E65" s="823"/>
      <c r="F65" s="64">
        <v>0</v>
      </c>
      <c r="G65" s="823"/>
      <c r="H65" s="819"/>
      <c r="I65" s="820"/>
    </row>
    <row r="66" spans="2:9" ht="12" customHeight="1">
      <c r="B66" s="814"/>
      <c r="C66" s="822"/>
      <c r="D66" s="826"/>
      <c r="E66" s="827"/>
      <c r="F66" s="64"/>
      <c r="G66" s="827"/>
      <c r="H66" s="828"/>
      <c r="I66" s="829"/>
    </row>
    <row r="67" spans="2:9" ht="12" customHeight="1">
      <c r="B67" s="1541" t="s">
        <v>474</v>
      </c>
      <c r="C67" s="1542"/>
      <c r="D67" s="826">
        <f>SUM(D68:D76)</f>
        <v>1746069</v>
      </c>
      <c r="E67" s="823">
        <v>4.6</v>
      </c>
      <c r="F67" s="64">
        <f>SUM(F68:F76)</f>
        <v>2199470</v>
      </c>
      <c r="G67" s="823">
        <f>+F67/F$7*100</f>
        <v>5.267110439845043</v>
      </c>
      <c r="H67" s="819">
        <f>D67-F67</f>
        <v>-453401</v>
      </c>
      <c r="I67" s="820">
        <v>-20.6</v>
      </c>
    </row>
    <row r="68" spans="2:9" ht="12" customHeight="1">
      <c r="B68" s="814"/>
      <c r="C68" s="822" t="s">
        <v>475</v>
      </c>
      <c r="D68" s="826">
        <v>43860</v>
      </c>
      <c r="E68" s="823"/>
      <c r="F68" s="64">
        <v>15755</v>
      </c>
      <c r="G68" s="823"/>
      <c r="H68" s="819"/>
      <c r="I68" s="820"/>
    </row>
    <row r="69" spans="2:9" ht="12" customHeight="1">
      <c r="B69" s="821"/>
      <c r="C69" s="822" t="s">
        <v>476</v>
      </c>
      <c r="D69" s="826">
        <v>17508</v>
      </c>
      <c r="E69" s="827"/>
      <c r="F69" s="64">
        <v>15142</v>
      </c>
      <c r="G69" s="827"/>
      <c r="H69" s="828"/>
      <c r="I69" s="829"/>
    </row>
    <row r="70" spans="2:9" ht="12" customHeight="1">
      <c r="B70" s="821"/>
      <c r="C70" s="822" t="s">
        <v>477</v>
      </c>
      <c r="D70" s="826">
        <v>0</v>
      </c>
      <c r="E70" s="827"/>
      <c r="F70" s="64">
        <v>31800</v>
      </c>
      <c r="G70" s="827"/>
      <c r="H70" s="828"/>
      <c r="I70" s="829"/>
    </row>
    <row r="71" spans="2:9" ht="12" customHeight="1">
      <c r="B71" s="821"/>
      <c r="C71" s="822" t="s">
        <v>478</v>
      </c>
      <c r="D71" s="826">
        <v>1417210</v>
      </c>
      <c r="E71" s="827"/>
      <c r="F71" s="64">
        <v>1940424</v>
      </c>
      <c r="G71" s="827"/>
      <c r="H71" s="828"/>
      <c r="I71" s="829"/>
    </row>
    <row r="72" spans="2:9" ht="12" customHeight="1">
      <c r="B72" s="821"/>
      <c r="C72" s="822" t="s">
        <v>479</v>
      </c>
      <c r="D72" s="826">
        <v>266678</v>
      </c>
      <c r="E72" s="827"/>
      <c r="F72" s="64">
        <v>117560</v>
      </c>
      <c r="G72" s="827"/>
      <c r="H72" s="828"/>
      <c r="I72" s="829"/>
    </row>
    <row r="73" spans="2:9" ht="12" customHeight="1">
      <c r="B73" s="821"/>
      <c r="C73" s="822" t="s">
        <v>480</v>
      </c>
      <c r="D73" s="826">
        <v>0</v>
      </c>
      <c r="E73" s="827"/>
      <c r="F73" s="64">
        <v>66754</v>
      </c>
      <c r="G73" s="827"/>
      <c r="H73" s="828"/>
      <c r="I73" s="829"/>
    </row>
    <row r="74" spans="2:9" ht="12" customHeight="1">
      <c r="B74" s="821"/>
      <c r="C74" s="822" t="s">
        <v>481</v>
      </c>
      <c r="D74" s="826">
        <v>0</v>
      </c>
      <c r="E74" s="827"/>
      <c r="F74" s="64">
        <v>8000</v>
      </c>
      <c r="G74" s="827"/>
      <c r="H74" s="828"/>
      <c r="I74" s="829"/>
    </row>
    <row r="75" spans="2:9" ht="12" customHeight="1">
      <c r="B75" s="821"/>
      <c r="C75" s="822" t="s">
        <v>482</v>
      </c>
      <c r="D75" s="826">
        <v>0</v>
      </c>
      <c r="E75" s="827"/>
      <c r="F75" s="64">
        <v>3786</v>
      </c>
      <c r="G75" s="827"/>
      <c r="H75" s="828"/>
      <c r="I75" s="829"/>
    </row>
    <row r="76" spans="2:9" ht="12" customHeight="1">
      <c r="B76" s="832"/>
      <c r="C76" s="833" t="s">
        <v>483</v>
      </c>
      <c r="D76" s="834">
        <v>813</v>
      </c>
      <c r="E76" s="835"/>
      <c r="F76" s="99">
        <v>249</v>
      </c>
      <c r="G76" s="835"/>
      <c r="H76" s="836"/>
      <c r="I76" s="837"/>
    </row>
    <row r="77" spans="2:9" ht="12" customHeight="1">
      <c r="B77" s="805" t="s">
        <v>484</v>
      </c>
      <c r="D77" s="808"/>
      <c r="E77" s="808"/>
      <c r="F77" s="808"/>
      <c r="G77" s="817"/>
      <c r="H77" s="808"/>
      <c r="I77" s="808"/>
    </row>
    <row r="78" spans="4:9" ht="12" customHeight="1">
      <c r="D78" s="808"/>
      <c r="E78" s="808"/>
      <c r="F78" s="808"/>
      <c r="G78" s="817"/>
      <c r="H78" s="808"/>
      <c r="I78" s="808"/>
    </row>
    <row r="79" spans="4:9" ht="12" customHeight="1">
      <c r="D79" s="808"/>
      <c r="E79" s="808"/>
      <c r="F79" s="808"/>
      <c r="G79" s="817"/>
      <c r="H79" s="808"/>
      <c r="I79" s="808"/>
    </row>
    <row r="80" spans="7:8" ht="12" customHeight="1">
      <c r="G80" s="838"/>
      <c r="H80" s="808"/>
    </row>
    <row r="81" spans="7:8" ht="12" customHeight="1">
      <c r="G81" s="838"/>
      <c r="H81" s="808"/>
    </row>
    <row r="82" spans="7:8" ht="12" customHeight="1">
      <c r="G82" s="838"/>
      <c r="H82" s="808"/>
    </row>
    <row r="83" spans="7:8" ht="12" customHeight="1">
      <c r="G83" s="838"/>
      <c r="H83" s="808"/>
    </row>
    <row r="84" spans="7:8" ht="12" customHeight="1">
      <c r="G84" s="838"/>
      <c r="H84" s="808"/>
    </row>
    <row r="85" spans="7:8" ht="12" customHeight="1">
      <c r="G85" s="838"/>
      <c r="H85" s="808"/>
    </row>
    <row r="86" spans="7:8" ht="12" customHeight="1">
      <c r="G86" s="838"/>
      <c r="H86" s="808"/>
    </row>
    <row r="87" spans="7:8" ht="12" customHeight="1">
      <c r="G87" s="838"/>
      <c r="H87" s="808"/>
    </row>
    <row r="88" spans="7:8" ht="12" customHeight="1">
      <c r="G88" s="838"/>
      <c r="H88" s="808"/>
    </row>
    <row r="89" spans="7:8" ht="12" customHeight="1">
      <c r="G89" s="838"/>
      <c r="H89" s="808"/>
    </row>
    <row r="90" ht="12" customHeight="1">
      <c r="H90" s="808"/>
    </row>
    <row r="91" ht="12" customHeight="1">
      <c r="H91" s="808"/>
    </row>
    <row r="92" ht="12" customHeight="1">
      <c r="H92" s="808"/>
    </row>
    <row r="93" ht="12" customHeight="1">
      <c r="H93" s="808"/>
    </row>
    <row r="94" ht="12" customHeight="1">
      <c r="H94" s="808"/>
    </row>
    <row r="95" ht="12" customHeight="1">
      <c r="H95" s="808"/>
    </row>
    <row r="96" ht="12" customHeight="1">
      <c r="H96" s="808"/>
    </row>
    <row r="97" ht="12" customHeight="1">
      <c r="H97" s="808"/>
    </row>
    <row r="98" ht="12" customHeight="1">
      <c r="H98" s="808"/>
    </row>
    <row r="99" ht="12" customHeight="1">
      <c r="H99" s="808"/>
    </row>
    <row r="100" ht="12" customHeight="1">
      <c r="H100" s="808"/>
    </row>
    <row r="101" ht="12" customHeight="1">
      <c r="H101" s="808"/>
    </row>
    <row r="102" ht="12" customHeight="1">
      <c r="H102" s="808"/>
    </row>
    <row r="103" ht="12" customHeight="1">
      <c r="H103" s="808"/>
    </row>
    <row r="104" ht="12" customHeight="1">
      <c r="H104" s="808"/>
    </row>
    <row r="105" ht="12" customHeight="1">
      <c r="H105" s="808"/>
    </row>
    <row r="106" ht="12" customHeight="1">
      <c r="H106" s="808"/>
    </row>
    <row r="107" ht="12" customHeight="1">
      <c r="H107" s="808"/>
    </row>
    <row r="108" ht="12" customHeight="1">
      <c r="H108" s="808"/>
    </row>
    <row r="109" ht="12" customHeight="1">
      <c r="H109" s="808"/>
    </row>
    <row r="110" ht="12" customHeight="1">
      <c r="H110" s="808"/>
    </row>
    <row r="111" ht="12" customHeight="1">
      <c r="H111" s="808"/>
    </row>
    <row r="112" ht="12" customHeight="1">
      <c r="H112" s="808"/>
    </row>
    <row r="113" ht="12" customHeight="1">
      <c r="H113" s="808"/>
    </row>
    <row r="114" ht="12" customHeight="1">
      <c r="H114" s="808"/>
    </row>
    <row r="115" ht="12" customHeight="1">
      <c r="H115" s="808"/>
    </row>
    <row r="116" ht="12" customHeight="1">
      <c r="H116" s="808"/>
    </row>
    <row r="117" ht="12" customHeight="1">
      <c r="H117" s="808"/>
    </row>
    <row r="118" ht="12" customHeight="1">
      <c r="H118" s="808"/>
    </row>
    <row r="119" ht="12" customHeight="1">
      <c r="H119" s="808"/>
    </row>
    <row r="120" ht="12" customHeight="1">
      <c r="H120" s="808"/>
    </row>
    <row r="121" ht="12" customHeight="1">
      <c r="H121" s="808"/>
    </row>
    <row r="122" ht="12" customHeight="1">
      <c r="H122" s="808"/>
    </row>
    <row r="123" ht="12" customHeight="1">
      <c r="H123" s="808"/>
    </row>
    <row r="124" ht="12" customHeight="1">
      <c r="H124" s="808"/>
    </row>
    <row r="125" ht="12" customHeight="1">
      <c r="H125" s="808"/>
    </row>
    <row r="126" ht="12" customHeight="1">
      <c r="H126" s="808"/>
    </row>
    <row r="127" ht="12" customHeight="1">
      <c r="H127" s="808"/>
    </row>
    <row r="128" ht="12" customHeight="1">
      <c r="H128" s="808"/>
    </row>
    <row r="129" ht="12" customHeight="1">
      <c r="H129" s="808"/>
    </row>
    <row r="130" ht="12" customHeight="1">
      <c r="H130" s="808"/>
    </row>
    <row r="131" ht="12" customHeight="1">
      <c r="H131" s="808"/>
    </row>
    <row r="132" ht="12" customHeight="1">
      <c r="H132" s="808"/>
    </row>
    <row r="133" ht="12" customHeight="1">
      <c r="H133" s="808"/>
    </row>
    <row r="134" ht="12" customHeight="1">
      <c r="H134" s="808"/>
    </row>
    <row r="135" ht="12" customHeight="1">
      <c r="H135" s="808"/>
    </row>
    <row r="136" ht="12" customHeight="1">
      <c r="H136" s="808"/>
    </row>
    <row r="137" ht="12" customHeight="1">
      <c r="H137" s="808"/>
    </row>
    <row r="138" ht="12" customHeight="1">
      <c r="H138" s="808"/>
    </row>
    <row r="139" ht="12" customHeight="1">
      <c r="H139" s="808"/>
    </row>
    <row r="140" ht="12" customHeight="1">
      <c r="H140" s="808"/>
    </row>
  </sheetData>
  <mergeCells count="19">
    <mergeCell ref="B4:C6"/>
    <mergeCell ref="H4:I4"/>
    <mergeCell ref="H5:H6"/>
    <mergeCell ref="I5:I6"/>
    <mergeCell ref="F4:G4"/>
    <mergeCell ref="D4:E4"/>
    <mergeCell ref="D5:D6"/>
    <mergeCell ref="E5:E6"/>
    <mergeCell ref="F5:F6"/>
    <mergeCell ref="G5:G6"/>
    <mergeCell ref="B63:C63"/>
    <mergeCell ref="B67:C67"/>
    <mergeCell ref="B7:C7"/>
    <mergeCell ref="B9:C9"/>
    <mergeCell ref="B15:C15"/>
    <mergeCell ref="B38:C38"/>
    <mergeCell ref="B51:C51"/>
    <mergeCell ref="B56:C56"/>
    <mergeCell ref="B36:C36"/>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Z34"/>
  <sheetViews>
    <sheetView workbookViewId="0" topLeftCell="A1">
      <selection activeCell="A1" sqref="A1"/>
    </sheetView>
  </sheetViews>
  <sheetFormatPr defaultColWidth="9.00390625" defaultRowHeight="13.5"/>
  <cols>
    <col min="1" max="1" width="2.625" style="839" customWidth="1"/>
    <col min="2" max="2" width="9.625" style="839" customWidth="1"/>
    <col min="3" max="4" width="5.625" style="839" customWidth="1"/>
    <col min="5" max="5" width="3.25390625" style="839" customWidth="1"/>
    <col min="6" max="12" width="5.625" style="839" customWidth="1"/>
    <col min="13" max="14" width="4.125" style="839" bestFit="1" customWidth="1"/>
    <col min="15" max="15" width="5.625" style="839" customWidth="1"/>
    <col min="16" max="17" width="4.125" style="839" bestFit="1" customWidth="1"/>
    <col min="18" max="24" width="5.625" style="839" customWidth="1"/>
    <col min="25" max="25" width="4.125" style="839" bestFit="1" customWidth="1"/>
    <col min="26" max="26" width="4.125" style="839" customWidth="1"/>
    <col min="27" max="16384" width="9.00390625" style="839" customWidth="1"/>
  </cols>
  <sheetData>
    <row r="2" spans="2:23" ht="14.25">
      <c r="B2" s="840" t="s">
        <v>531</v>
      </c>
      <c r="I2" s="841"/>
      <c r="J2" s="841"/>
      <c r="K2" s="841"/>
      <c r="L2" s="841"/>
      <c r="O2" s="841"/>
      <c r="P2" s="841"/>
      <c r="Q2" s="841"/>
      <c r="R2" s="841"/>
      <c r="S2" s="841"/>
      <c r="T2" s="841"/>
      <c r="U2" s="841"/>
      <c r="V2" s="841"/>
      <c r="W2" s="841"/>
    </row>
    <row r="3" spans="3:26" ht="12.75" thickBot="1">
      <c r="C3" s="842"/>
      <c r="D3" s="842"/>
      <c r="E3" s="842"/>
      <c r="F3" s="843"/>
      <c r="G3" s="841"/>
      <c r="H3" s="841"/>
      <c r="I3" s="841"/>
      <c r="J3" s="841"/>
      <c r="K3" s="841"/>
      <c r="L3" s="841"/>
      <c r="M3" s="841"/>
      <c r="N3" s="841"/>
      <c r="O3" s="841"/>
      <c r="P3" s="841"/>
      <c r="Q3" s="841"/>
      <c r="R3" s="841"/>
      <c r="S3" s="841"/>
      <c r="T3" s="841"/>
      <c r="U3" s="841"/>
      <c r="V3" s="841"/>
      <c r="W3" s="841"/>
      <c r="Z3" s="844" t="s">
        <v>502</v>
      </c>
    </row>
    <row r="4" spans="1:26" ht="14.25" customHeight="1" thickTop="1">
      <c r="A4" s="845"/>
      <c r="B4" s="846"/>
      <c r="C4" s="1558" t="s">
        <v>503</v>
      </c>
      <c r="D4" s="1559"/>
      <c r="E4" s="1559"/>
      <c r="F4" s="1560"/>
      <c r="G4" s="847" t="s">
        <v>486</v>
      </c>
      <c r="H4" s="847"/>
      <c r="I4" s="847"/>
      <c r="J4" s="847"/>
      <c r="K4" s="847"/>
      <c r="L4" s="847"/>
      <c r="M4" s="847"/>
      <c r="N4" s="847"/>
      <c r="O4" s="847"/>
      <c r="P4" s="847"/>
      <c r="Q4" s="848"/>
      <c r="R4" s="847" t="s">
        <v>504</v>
      </c>
      <c r="S4" s="847"/>
      <c r="T4" s="847"/>
      <c r="U4" s="848"/>
      <c r="V4" s="1583" t="s">
        <v>487</v>
      </c>
      <c r="W4" s="849" t="s">
        <v>505</v>
      </c>
      <c r="X4" s="849" t="s">
        <v>506</v>
      </c>
      <c r="Y4" s="1573" t="s">
        <v>507</v>
      </c>
      <c r="Z4" s="1574"/>
    </row>
    <row r="5" spans="1:26" ht="13.5" customHeight="1">
      <c r="A5" s="845"/>
      <c r="B5" s="1576" t="s">
        <v>488</v>
      </c>
      <c r="C5" s="850" t="s">
        <v>489</v>
      </c>
      <c r="D5" s="1567" t="s">
        <v>508</v>
      </c>
      <c r="E5" s="1568"/>
      <c r="F5" s="1569"/>
      <c r="G5" s="1567" t="s">
        <v>509</v>
      </c>
      <c r="H5" s="1569"/>
      <c r="I5" s="1567" t="s">
        <v>510</v>
      </c>
      <c r="J5" s="1569"/>
      <c r="K5" s="1567" t="s">
        <v>511</v>
      </c>
      <c r="L5" s="1569"/>
      <c r="M5" s="1561" t="s">
        <v>512</v>
      </c>
      <c r="N5" s="1562"/>
      <c r="O5" s="1567" t="s">
        <v>513</v>
      </c>
      <c r="P5" s="1568"/>
      <c r="Q5" s="1569"/>
      <c r="R5" s="1575" t="s">
        <v>514</v>
      </c>
      <c r="S5" s="1580" t="s">
        <v>515</v>
      </c>
      <c r="T5" s="851" t="s">
        <v>516</v>
      </c>
      <c r="U5" s="852" t="s">
        <v>517</v>
      </c>
      <c r="V5" s="1576"/>
      <c r="W5" s="850" t="s">
        <v>518</v>
      </c>
      <c r="X5" s="850" t="s">
        <v>490</v>
      </c>
      <c r="Y5" s="1563"/>
      <c r="Z5" s="1564"/>
    </row>
    <row r="6" spans="1:26" ht="13.5" customHeight="1">
      <c r="A6" s="845"/>
      <c r="B6" s="1576"/>
      <c r="C6" s="853" t="s">
        <v>491</v>
      </c>
      <c r="D6" s="1578"/>
      <c r="E6" s="1584"/>
      <c r="F6" s="1579"/>
      <c r="G6" s="1578"/>
      <c r="H6" s="1579"/>
      <c r="I6" s="1578"/>
      <c r="J6" s="1579"/>
      <c r="K6" s="1578"/>
      <c r="L6" s="1579"/>
      <c r="M6" s="1563"/>
      <c r="N6" s="1564"/>
      <c r="O6" s="1570"/>
      <c r="P6" s="1571"/>
      <c r="Q6" s="1572"/>
      <c r="R6" s="1576"/>
      <c r="S6" s="1581"/>
      <c r="T6" s="850" t="s">
        <v>519</v>
      </c>
      <c r="U6" s="852" t="s">
        <v>519</v>
      </c>
      <c r="V6" s="1576"/>
      <c r="W6" s="850" t="s">
        <v>520</v>
      </c>
      <c r="X6" s="853" t="s">
        <v>492</v>
      </c>
      <c r="Y6" s="1565"/>
      <c r="Z6" s="1566"/>
    </row>
    <row r="7" spans="1:26" ht="14.25" customHeight="1">
      <c r="A7" s="845"/>
      <c r="B7" s="855"/>
      <c r="C7" s="853" t="s">
        <v>521</v>
      </c>
      <c r="D7" s="853" t="s">
        <v>522</v>
      </c>
      <c r="E7" s="856" t="s">
        <v>521</v>
      </c>
      <c r="F7" s="841"/>
      <c r="G7" s="857" t="s">
        <v>522</v>
      </c>
      <c r="H7" s="854" t="s">
        <v>521</v>
      </c>
      <c r="I7" s="857" t="s">
        <v>522</v>
      </c>
      <c r="J7" s="854" t="s">
        <v>521</v>
      </c>
      <c r="K7" s="857" t="s">
        <v>522</v>
      </c>
      <c r="L7" s="854" t="s">
        <v>521</v>
      </c>
      <c r="M7" s="1565"/>
      <c r="N7" s="1566"/>
      <c r="O7" s="857" t="s">
        <v>522</v>
      </c>
      <c r="P7" s="858" t="s">
        <v>521</v>
      </c>
      <c r="Q7" s="859"/>
      <c r="R7" s="1577"/>
      <c r="S7" s="1582"/>
      <c r="T7" s="853" t="s">
        <v>523</v>
      </c>
      <c r="U7" s="854" t="s">
        <v>523</v>
      </c>
      <c r="V7" s="1577"/>
      <c r="W7" s="853" t="s">
        <v>524</v>
      </c>
      <c r="X7" s="860" t="s">
        <v>525</v>
      </c>
      <c r="Y7" s="856" t="s">
        <v>526</v>
      </c>
      <c r="Z7" s="861"/>
    </row>
    <row r="8" spans="1:26" s="868" customFormat="1" ht="18.75" customHeight="1">
      <c r="A8" s="862"/>
      <c r="B8" s="863" t="s">
        <v>527</v>
      </c>
      <c r="C8" s="864">
        <f aca="true" t="shared" si="0" ref="C8:K8">SUM(C9:C21,C23:C31)</f>
        <v>2</v>
      </c>
      <c r="D8" s="865">
        <f t="shared" si="0"/>
        <v>2</v>
      </c>
      <c r="E8" s="866">
        <f t="shared" si="0"/>
        <v>6</v>
      </c>
      <c r="F8" s="865">
        <f t="shared" si="0"/>
        <v>100</v>
      </c>
      <c r="G8" s="865">
        <f t="shared" si="0"/>
        <v>2</v>
      </c>
      <c r="H8" s="865">
        <f t="shared" si="0"/>
        <v>79</v>
      </c>
      <c r="I8" s="865">
        <f t="shared" si="0"/>
        <v>5</v>
      </c>
      <c r="J8" s="865">
        <f t="shared" si="0"/>
        <v>33</v>
      </c>
      <c r="K8" s="865">
        <f t="shared" si="0"/>
        <v>8</v>
      </c>
      <c r="L8" s="865">
        <v>23</v>
      </c>
      <c r="M8" s="866">
        <f aca="true" t="shared" si="1" ref="M8:V8">SUM(M9:M21,M23:M31)</f>
        <v>1</v>
      </c>
      <c r="N8" s="865">
        <f t="shared" si="1"/>
        <v>2</v>
      </c>
      <c r="O8" s="865">
        <f t="shared" si="1"/>
        <v>1</v>
      </c>
      <c r="P8" s="866">
        <f t="shared" si="1"/>
        <v>1</v>
      </c>
      <c r="Q8" s="865">
        <f t="shared" si="1"/>
        <v>8</v>
      </c>
      <c r="R8" s="865">
        <f t="shared" si="1"/>
        <v>1</v>
      </c>
      <c r="S8" s="865">
        <f t="shared" si="1"/>
        <v>6</v>
      </c>
      <c r="T8" s="865">
        <f t="shared" si="1"/>
        <v>271</v>
      </c>
      <c r="U8" s="865">
        <f t="shared" si="1"/>
        <v>9</v>
      </c>
      <c r="V8" s="865">
        <f t="shared" si="1"/>
        <v>391</v>
      </c>
      <c r="W8" s="865">
        <v>1</v>
      </c>
      <c r="X8" s="865">
        <f>SUM(X9:X21,X23:X31)</f>
        <v>2</v>
      </c>
      <c r="Y8" s="866">
        <f>SUM(Y9:Y21,Y23:Y31)</f>
        <v>1</v>
      </c>
      <c r="Z8" s="867">
        <f>SUM(Z9:Z21,Z23:Z31)</f>
        <v>18</v>
      </c>
    </row>
    <row r="9" spans="1:26" ht="13.5" customHeight="1">
      <c r="A9" s="845"/>
      <c r="B9" s="869" t="s">
        <v>1029</v>
      </c>
      <c r="C9" s="870">
        <v>2</v>
      </c>
      <c r="D9" s="870">
        <v>1</v>
      </c>
      <c r="E9" s="871">
        <v>1</v>
      </c>
      <c r="F9" s="870">
        <v>31</v>
      </c>
      <c r="G9" s="872">
        <v>2</v>
      </c>
      <c r="H9" s="870">
        <v>21</v>
      </c>
      <c r="I9" s="870">
        <v>1</v>
      </c>
      <c r="J9" s="870">
        <v>6</v>
      </c>
      <c r="K9" s="870">
        <v>4</v>
      </c>
      <c r="L9" s="870">
        <v>6</v>
      </c>
      <c r="M9" s="871"/>
      <c r="N9" s="870">
        <v>1</v>
      </c>
      <c r="O9" s="870">
        <v>1</v>
      </c>
      <c r="P9" s="871"/>
      <c r="Q9" s="870">
        <v>0</v>
      </c>
      <c r="R9" s="870">
        <v>1</v>
      </c>
      <c r="S9" s="870">
        <v>2</v>
      </c>
      <c r="T9" s="870">
        <v>29</v>
      </c>
      <c r="U9" s="872">
        <v>1</v>
      </c>
      <c r="V9" s="870">
        <v>52</v>
      </c>
      <c r="W9" s="870">
        <v>1</v>
      </c>
      <c r="X9" s="870">
        <v>1</v>
      </c>
      <c r="Y9" s="871">
        <v>1</v>
      </c>
      <c r="Z9" s="873">
        <v>18</v>
      </c>
    </row>
    <row r="10" spans="1:26" ht="13.5" customHeight="1">
      <c r="A10" s="845"/>
      <c r="B10" s="869" t="s">
        <v>1030</v>
      </c>
      <c r="C10" s="872">
        <v>0</v>
      </c>
      <c r="D10" s="872">
        <v>0</v>
      </c>
      <c r="E10" s="874">
        <v>1</v>
      </c>
      <c r="F10" s="872">
        <v>6</v>
      </c>
      <c r="G10" s="872">
        <v>0</v>
      </c>
      <c r="H10" s="872">
        <v>2</v>
      </c>
      <c r="I10" s="870">
        <v>1</v>
      </c>
      <c r="J10" s="870">
        <v>4</v>
      </c>
      <c r="K10" s="872">
        <v>0</v>
      </c>
      <c r="L10" s="872">
        <v>1</v>
      </c>
      <c r="M10" s="874"/>
      <c r="N10" s="872">
        <v>0</v>
      </c>
      <c r="O10" s="872">
        <v>0</v>
      </c>
      <c r="P10" s="874"/>
      <c r="Q10" s="870">
        <v>1</v>
      </c>
      <c r="R10" s="872">
        <v>0</v>
      </c>
      <c r="S10" s="872">
        <v>0</v>
      </c>
      <c r="T10" s="870">
        <v>10</v>
      </c>
      <c r="U10" s="872">
        <v>0</v>
      </c>
      <c r="V10" s="870">
        <v>23</v>
      </c>
      <c r="W10" s="872">
        <v>0</v>
      </c>
      <c r="X10" s="872">
        <v>0</v>
      </c>
      <c r="Y10" s="872"/>
      <c r="Z10" s="875" t="s">
        <v>1083</v>
      </c>
    </row>
    <row r="11" spans="1:26" ht="13.5" customHeight="1">
      <c r="A11" s="845"/>
      <c r="B11" s="869" t="s">
        <v>1032</v>
      </c>
      <c r="C11" s="872">
        <v>0</v>
      </c>
      <c r="D11" s="872">
        <v>1</v>
      </c>
      <c r="E11" s="874">
        <v>1</v>
      </c>
      <c r="F11" s="870">
        <v>10</v>
      </c>
      <c r="G11" s="872">
        <v>0</v>
      </c>
      <c r="H11" s="872">
        <v>7</v>
      </c>
      <c r="I11" s="870">
        <v>1</v>
      </c>
      <c r="J11" s="872">
        <v>7</v>
      </c>
      <c r="K11" s="872">
        <v>0</v>
      </c>
      <c r="L11" s="872">
        <v>0</v>
      </c>
      <c r="M11" s="874"/>
      <c r="N11" s="872">
        <v>0</v>
      </c>
      <c r="O11" s="872">
        <v>0</v>
      </c>
      <c r="P11" s="874"/>
      <c r="Q11" s="870">
        <v>1</v>
      </c>
      <c r="R11" s="872">
        <v>0</v>
      </c>
      <c r="S11" s="872">
        <v>1</v>
      </c>
      <c r="T11" s="870">
        <v>13</v>
      </c>
      <c r="U11" s="870">
        <v>3</v>
      </c>
      <c r="V11" s="870">
        <v>28</v>
      </c>
      <c r="W11" s="872">
        <v>0</v>
      </c>
      <c r="X11" s="872">
        <v>0</v>
      </c>
      <c r="Y11" s="872"/>
      <c r="Z11" s="875" t="s">
        <v>1083</v>
      </c>
    </row>
    <row r="12" spans="1:26" ht="13.5" customHeight="1">
      <c r="A12" s="845"/>
      <c r="B12" s="869" t="s">
        <v>1034</v>
      </c>
      <c r="C12" s="872">
        <v>0</v>
      </c>
      <c r="D12" s="872">
        <v>0</v>
      </c>
      <c r="E12" s="874">
        <v>1</v>
      </c>
      <c r="F12" s="872">
        <v>9</v>
      </c>
      <c r="G12" s="872">
        <v>0</v>
      </c>
      <c r="H12" s="870">
        <v>8</v>
      </c>
      <c r="I12" s="870">
        <v>1</v>
      </c>
      <c r="J12" s="870">
        <v>5</v>
      </c>
      <c r="K12" s="872">
        <v>0</v>
      </c>
      <c r="L12" s="872">
        <v>0</v>
      </c>
      <c r="M12" s="874">
        <v>1</v>
      </c>
      <c r="N12" s="872">
        <v>1</v>
      </c>
      <c r="O12" s="872">
        <v>0</v>
      </c>
      <c r="P12" s="874"/>
      <c r="Q12" s="870">
        <v>1</v>
      </c>
      <c r="R12" s="872">
        <v>0</v>
      </c>
      <c r="S12" s="872">
        <v>1</v>
      </c>
      <c r="T12" s="870">
        <v>16</v>
      </c>
      <c r="U12" s="870">
        <v>2</v>
      </c>
      <c r="V12" s="870">
        <v>28</v>
      </c>
      <c r="W12" s="872">
        <v>0</v>
      </c>
      <c r="X12" s="872">
        <v>1</v>
      </c>
      <c r="Y12" s="872"/>
      <c r="Z12" s="875" t="s">
        <v>1083</v>
      </c>
    </row>
    <row r="13" spans="1:26" ht="13.5" customHeight="1">
      <c r="A13" s="845"/>
      <c r="B13" s="869" t="s">
        <v>1036</v>
      </c>
      <c r="C13" s="872">
        <v>0</v>
      </c>
      <c r="D13" s="872">
        <v>0</v>
      </c>
      <c r="E13" s="874"/>
      <c r="F13" s="872">
        <v>2</v>
      </c>
      <c r="G13" s="872">
        <v>0</v>
      </c>
      <c r="H13" s="872">
        <v>2</v>
      </c>
      <c r="I13" s="870">
        <v>1</v>
      </c>
      <c r="J13" s="870">
        <v>2</v>
      </c>
      <c r="K13" s="872">
        <v>0</v>
      </c>
      <c r="L13" s="872">
        <v>1</v>
      </c>
      <c r="M13" s="874"/>
      <c r="N13" s="872">
        <v>0</v>
      </c>
      <c r="O13" s="872">
        <v>0</v>
      </c>
      <c r="P13" s="874"/>
      <c r="Q13" s="870">
        <v>1</v>
      </c>
      <c r="R13" s="872">
        <v>0</v>
      </c>
      <c r="S13" s="872">
        <v>1</v>
      </c>
      <c r="T13" s="870">
        <v>8</v>
      </c>
      <c r="U13" s="872">
        <v>0</v>
      </c>
      <c r="V13" s="870">
        <v>12</v>
      </c>
      <c r="W13" s="872">
        <v>0</v>
      </c>
      <c r="X13" s="872">
        <v>0</v>
      </c>
      <c r="Y13" s="872"/>
      <c r="Z13" s="875" t="s">
        <v>1083</v>
      </c>
    </row>
    <row r="14" spans="1:26" ht="13.5" customHeight="1">
      <c r="A14" s="845"/>
      <c r="B14" s="869" t="s">
        <v>1038</v>
      </c>
      <c r="C14" s="872">
        <v>0</v>
      </c>
      <c r="D14" s="872">
        <v>0</v>
      </c>
      <c r="E14" s="874"/>
      <c r="F14" s="872">
        <v>2</v>
      </c>
      <c r="G14" s="872">
        <v>0</v>
      </c>
      <c r="H14" s="872">
        <v>3</v>
      </c>
      <c r="I14" s="872">
        <v>0</v>
      </c>
      <c r="J14" s="870">
        <v>1</v>
      </c>
      <c r="K14" s="872">
        <v>0</v>
      </c>
      <c r="L14" s="872">
        <v>1</v>
      </c>
      <c r="M14" s="874"/>
      <c r="N14" s="872">
        <v>0</v>
      </c>
      <c r="O14" s="872">
        <v>0</v>
      </c>
      <c r="P14" s="874"/>
      <c r="Q14" s="870">
        <v>1</v>
      </c>
      <c r="R14" s="872">
        <v>0</v>
      </c>
      <c r="S14" s="872">
        <v>0</v>
      </c>
      <c r="T14" s="870">
        <v>10</v>
      </c>
      <c r="U14" s="872">
        <v>0</v>
      </c>
      <c r="V14" s="870">
        <v>13</v>
      </c>
      <c r="W14" s="872">
        <v>0</v>
      </c>
      <c r="X14" s="872">
        <v>0</v>
      </c>
      <c r="Y14" s="872"/>
      <c r="Z14" s="875" t="s">
        <v>1083</v>
      </c>
    </row>
    <row r="15" spans="1:26" ht="13.5" customHeight="1">
      <c r="A15" s="845"/>
      <c r="B15" s="869" t="s">
        <v>1040</v>
      </c>
      <c r="C15" s="872">
        <v>0</v>
      </c>
      <c r="D15" s="872">
        <v>0</v>
      </c>
      <c r="E15" s="874"/>
      <c r="F15" s="872">
        <v>2</v>
      </c>
      <c r="G15" s="872">
        <v>0</v>
      </c>
      <c r="H15" s="872">
        <v>2</v>
      </c>
      <c r="I15" s="872">
        <v>0</v>
      </c>
      <c r="J15" s="870">
        <v>1</v>
      </c>
      <c r="K15" s="872">
        <v>0</v>
      </c>
      <c r="L15" s="872">
        <v>1</v>
      </c>
      <c r="M15" s="874"/>
      <c r="N15" s="872">
        <v>0</v>
      </c>
      <c r="O15" s="872">
        <v>0</v>
      </c>
      <c r="P15" s="874">
        <v>1</v>
      </c>
      <c r="Q15" s="870">
        <v>1</v>
      </c>
      <c r="R15" s="872">
        <v>0</v>
      </c>
      <c r="S15" s="872">
        <v>0</v>
      </c>
      <c r="T15" s="870">
        <v>10</v>
      </c>
      <c r="U15" s="872">
        <v>0</v>
      </c>
      <c r="V15" s="870">
        <v>10</v>
      </c>
      <c r="W15" s="872">
        <v>0</v>
      </c>
      <c r="X15" s="872">
        <v>0</v>
      </c>
      <c r="Y15" s="872"/>
      <c r="Z15" s="875" t="s">
        <v>1083</v>
      </c>
    </row>
    <row r="16" spans="1:26" ht="13.5" customHeight="1">
      <c r="A16" s="845"/>
      <c r="B16" s="869" t="s">
        <v>1041</v>
      </c>
      <c r="C16" s="872">
        <v>0</v>
      </c>
      <c r="D16" s="872">
        <v>0</v>
      </c>
      <c r="E16" s="874"/>
      <c r="F16" s="872">
        <v>3</v>
      </c>
      <c r="G16" s="872">
        <v>0</v>
      </c>
      <c r="H16" s="872">
        <v>2</v>
      </c>
      <c r="I16" s="872">
        <v>0</v>
      </c>
      <c r="J16" s="872">
        <v>0</v>
      </c>
      <c r="K16" s="872">
        <v>1</v>
      </c>
      <c r="L16" s="872">
        <v>0</v>
      </c>
      <c r="M16" s="874"/>
      <c r="N16" s="872">
        <v>0</v>
      </c>
      <c r="O16" s="872">
        <v>0</v>
      </c>
      <c r="P16" s="874"/>
      <c r="Q16" s="870">
        <v>1</v>
      </c>
      <c r="R16" s="872">
        <v>0</v>
      </c>
      <c r="S16" s="872">
        <v>0</v>
      </c>
      <c r="T16" s="870">
        <v>10</v>
      </c>
      <c r="U16" s="872">
        <v>0</v>
      </c>
      <c r="V16" s="870">
        <v>12</v>
      </c>
      <c r="W16" s="872">
        <v>0</v>
      </c>
      <c r="X16" s="872">
        <v>0</v>
      </c>
      <c r="Y16" s="872"/>
      <c r="Z16" s="875" t="s">
        <v>1083</v>
      </c>
    </row>
    <row r="17" spans="1:26" ht="13.5" customHeight="1">
      <c r="A17" s="845"/>
      <c r="B17" s="869" t="s">
        <v>1044</v>
      </c>
      <c r="C17" s="872">
        <v>0</v>
      </c>
      <c r="D17" s="872">
        <v>0</v>
      </c>
      <c r="E17" s="874"/>
      <c r="F17" s="872">
        <v>2</v>
      </c>
      <c r="G17" s="872">
        <v>0</v>
      </c>
      <c r="H17" s="872">
        <v>2</v>
      </c>
      <c r="I17" s="872">
        <v>0</v>
      </c>
      <c r="J17" s="870">
        <v>1</v>
      </c>
      <c r="K17" s="872">
        <v>1</v>
      </c>
      <c r="L17" s="872">
        <v>0</v>
      </c>
      <c r="M17" s="874"/>
      <c r="N17" s="872">
        <v>0</v>
      </c>
      <c r="O17" s="872">
        <v>0</v>
      </c>
      <c r="P17" s="874"/>
      <c r="Q17" s="870">
        <v>1</v>
      </c>
      <c r="R17" s="872">
        <v>0</v>
      </c>
      <c r="S17" s="872">
        <v>0</v>
      </c>
      <c r="T17" s="870">
        <v>8</v>
      </c>
      <c r="U17" s="872">
        <v>0</v>
      </c>
      <c r="V17" s="870">
        <v>9</v>
      </c>
      <c r="W17" s="872">
        <v>0</v>
      </c>
      <c r="X17" s="872">
        <v>0</v>
      </c>
      <c r="Y17" s="872"/>
      <c r="Z17" s="875" t="s">
        <v>1083</v>
      </c>
    </row>
    <row r="18" spans="1:26" ht="13.5" customHeight="1">
      <c r="A18" s="845"/>
      <c r="B18" s="869" t="s">
        <v>1046</v>
      </c>
      <c r="C18" s="872">
        <v>0</v>
      </c>
      <c r="D18" s="872">
        <v>0</v>
      </c>
      <c r="E18" s="874"/>
      <c r="F18" s="872">
        <v>3</v>
      </c>
      <c r="G18" s="872">
        <v>0</v>
      </c>
      <c r="H18" s="872">
        <v>3</v>
      </c>
      <c r="I18" s="872">
        <v>0</v>
      </c>
      <c r="J18" s="870">
        <v>1</v>
      </c>
      <c r="K18" s="872">
        <v>0</v>
      </c>
      <c r="L18" s="872">
        <v>1</v>
      </c>
      <c r="M18" s="874"/>
      <c r="N18" s="872">
        <v>0</v>
      </c>
      <c r="O18" s="872">
        <v>0</v>
      </c>
      <c r="P18" s="874"/>
      <c r="Q18" s="870">
        <v>0</v>
      </c>
      <c r="R18" s="872">
        <v>0</v>
      </c>
      <c r="S18" s="872">
        <v>0</v>
      </c>
      <c r="T18" s="870">
        <v>10</v>
      </c>
      <c r="U18" s="872">
        <v>0</v>
      </c>
      <c r="V18" s="870">
        <v>13</v>
      </c>
      <c r="W18" s="872">
        <v>0</v>
      </c>
      <c r="X18" s="872">
        <v>0</v>
      </c>
      <c r="Y18" s="872"/>
      <c r="Z18" s="875" t="s">
        <v>1083</v>
      </c>
    </row>
    <row r="19" spans="1:26" ht="13.5" customHeight="1">
      <c r="A19" s="845"/>
      <c r="B19" s="869" t="s">
        <v>1048</v>
      </c>
      <c r="C19" s="872">
        <v>0</v>
      </c>
      <c r="D19" s="872">
        <v>0</v>
      </c>
      <c r="E19" s="874"/>
      <c r="F19" s="872">
        <v>3</v>
      </c>
      <c r="G19" s="872">
        <v>0</v>
      </c>
      <c r="H19" s="872">
        <v>2</v>
      </c>
      <c r="I19" s="872">
        <v>0</v>
      </c>
      <c r="J19" s="872">
        <v>0</v>
      </c>
      <c r="K19" s="872">
        <v>0</v>
      </c>
      <c r="L19" s="872">
        <v>1</v>
      </c>
      <c r="M19" s="874"/>
      <c r="N19" s="872">
        <v>0</v>
      </c>
      <c r="O19" s="872">
        <v>0</v>
      </c>
      <c r="P19" s="874"/>
      <c r="Q19" s="872">
        <v>0</v>
      </c>
      <c r="R19" s="872">
        <v>0</v>
      </c>
      <c r="S19" s="872">
        <v>0</v>
      </c>
      <c r="T19" s="870">
        <v>7</v>
      </c>
      <c r="U19" s="872">
        <v>0</v>
      </c>
      <c r="V19" s="870">
        <v>9</v>
      </c>
      <c r="W19" s="872">
        <v>0</v>
      </c>
      <c r="X19" s="872">
        <v>0</v>
      </c>
      <c r="Y19" s="872"/>
      <c r="Z19" s="875" t="s">
        <v>1083</v>
      </c>
    </row>
    <row r="20" spans="1:26" ht="13.5" customHeight="1">
      <c r="A20" s="845"/>
      <c r="B20" s="869" t="s">
        <v>1050</v>
      </c>
      <c r="C20" s="872">
        <v>0</v>
      </c>
      <c r="D20" s="872">
        <v>0</v>
      </c>
      <c r="E20" s="874"/>
      <c r="F20" s="872">
        <v>1</v>
      </c>
      <c r="G20" s="872">
        <v>0</v>
      </c>
      <c r="H20" s="872">
        <v>2</v>
      </c>
      <c r="I20" s="872">
        <v>0</v>
      </c>
      <c r="J20" s="872">
        <v>0</v>
      </c>
      <c r="K20" s="872">
        <v>0</v>
      </c>
      <c r="L20" s="872">
        <v>1</v>
      </c>
      <c r="M20" s="874"/>
      <c r="N20" s="872">
        <v>0</v>
      </c>
      <c r="O20" s="872">
        <v>0</v>
      </c>
      <c r="P20" s="874"/>
      <c r="Q20" s="872">
        <v>0</v>
      </c>
      <c r="R20" s="872">
        <v>0</v>
      </c>
      <c r="S20" s="872">
        <v>0</v>
      </c>
      <c r="T20" s="870">
        <v>7</v>
      </c>
      <c r="U20" s="872">
        <v>0</v>
      </c>
      <c r="V20" s="870">
        <v>8</v>
      </c>
      <c r="W20" s="872">
        <v>0</v>
      </c>
      <c r="X20" s="872">
        <v>0</v>
      </c>
      <c r="Y20" s="872"/>
      <c r="Z20" s="875" t="s">
        <v>1083</v>
      </c>
    </row>
    <row r="21" spans="1:26" ht="13.5" customHeight="1">
      <c r="A21" s="845"/>
      <c r="B21" s="869" t="s">
        <v>1052</v>
      </c>
      <c r="C21" s="872">
        <v>0</v>
      </c>
      <c r="D21" s="872">
        <v>0</v>
      </c>
      <c r="E21" s="874"/>
      <c r="F21" s="872">
        <v>2</v>
      </c>
      <c r="G21" s="872">
        <v>0</v>
      </c>
      <c r="H21" s="872">
        <v>3</v>
      </c>
      <c r="I21" s="872">
        <v>0</v>
      </c>
      <c r="J21" s="870">
        <v>1</v>
      </c>
      <c r="K21" s="872">
        <v>0</v>
      </c>
      <c r="L21" s="872">
        <v>2</v>
      </c>
      <c r="M21" s="874"/>
      <c r="N21" s="872">
        <v>0</v>
      </c>
      <c r="O21" s="872">
        <v>0</v>
      </c>
      <c r="P21" s="874"/>
      <c r="Q21" s="870">
        <v>0</v>
      </c>
      <c r="R21" s="872">
        <v>0</v>
      </c>
      <c r="S21" s="872">
        <v>1</v>
      </c>
      <c r="T21" s="870">
        <v>11</v>
      </c>
      <c r="U21" s="872">
        <v>0</v>
      </c>
      <c r="V21" s="870">
        <v>9</v>
      </c>
      <c r="W21" s="872">
        <v>0</v>
      </c>
      <c r="X21" s="872">
        <v>0</v>
      </c>
      <c r="Y21" s="872"/>
      <c r="Z21" s="875" t="s">
        <v>1083</v>
      </c>
    </row>
    <row r="22" spans="1:26" ht="7.5" customHeight="1">
      <c r="A22" s="845"/>
      <c r="B22" s="869"/>
      <c r="C22" s="872"/>
      <c r="D22" s="872"/>
      <c r="E22" s="874"/>
      <c r="F22" s="872"/>
      <c r="G22" s="872"/>
      <c r="H22" s="870"/>
      <c r="I22" s="872"/>
      <c r="J22" s="870"/>
      <c r="K22" s="870"/>
      <c r="L22" s="872"/>
      <c r="M22" s="874"/>
      <c r="N22" s="872"/>
      <c r="O22" s="872"/>
      <c r="P22" s="874"/>
      <c r="Q22" s="870"/>
      <c r="R22" s="872"/>
      <c r="S22" s="870"/>
      <c r="T22" s="870"/>
      <c r="U22" s="870"/>
      <c r="V22" s="870"/>
      <c r="W22" s="872"/>
      <c r="X22" s="872"/>
      <c r="Y22" s="872"/>
      <c r="Z22" s="875" t="s">
        <v>1083</v>
      </c>
    </row>
    <row r="23" spans="1:26" ht="13.5" customHeight="1">
      <c r="A23" s="845"/>
      <c r="B23" s="869" t="s">
        <v>493</v>
      </c>
      <c r="C23" s="876">
        <v>0</v>
      </c>
      <c r="D23" s="872">
        <v>0</v>
      </c>
      <c r="E23" s="874"/>
      <c r="F23" s="872">
        <v>2</v>
      </c>
      <c r="G23" s="872">
        <v>0</v>
      </c>
      <c r="H23" s="872">
        <v>3</v>
      </c>
      <c r="I23" s="872">
        <v>0</v>
      </c>
      <c r="J23" s="872">
        <v>0</v>
      </c>
      <c r="K23" s="872">
        <v>0</v>
      </c>
      <c r="L23" s="872">
        <v>0</v>
      </c>
      <c r="M23" s="874"/>
      <c r="N23" s="872">
        <v>0</v>
      </c>
      <c r="O23" s="872">
        <v>0</v>
      </c>
      <c r="P23" s="874"/>
      <c r="Q23" s="872">
        <v>0</v>
      </c>
      <c r="R23" s="872">
        <v>0</v>
      </c>
      <c r="S23" s="872">
        <v>0</v>
      </c>
      <c r="T23" s="870">
        <v>8</v>
      </c>
      <c r="U23" s="872">
        <v>0</v>
      </c>
      <c r="V23" s="870">
        <v>5</v>
      </c>
      <c r="W23" s="872">
        <v>0</v>
      </c>
      <c r="X23" s="872">
        <v>0</v>
      </c>
      <c r="Y23" s="872"/>
      <c r="Z23" s="875" t="s">
        <v>1083</v>
      </c>
    </row>
    <row r="24" spans="1:26" ht="13.5" customHeight="1">
      <c r="A24" s="845"/>
      <c r="B24" s="869" t="s">
        <v>494</v>
      </c>
      <c r="C24" s="876">
        <v>0</v>
      </c>
      <c r="D24" s="872">
        <v>0</v>
      </c>
      <c r="E24" s="874"/>
      <c r="F24" s="872">
        <v>3</v>
      </c>
      <c r="G24" s="872">
        <v>0</v>
      </c>
      <c r="H24" s="872">
        <v>6</v>
      </c>
      <c r="I24" s="872">
        <v>0</v>
      </c>
      <c r="J24" s="870">
        <v>1</v>
      </c>
      <c r="K24" s="872">
        <v>0</v>
      </c>
      <c r="L24" s="872">
        <v>3</v>
      </c>
      <c r="M24" s="874"/>
      <c r="N24" s="872">
        <v>0</v>
      </c>
      <c r="O24" s="872">
        <v>0</v>
      </c>
      <c r="P24" s="874"/>
      <c r="Q24" s="872">
        <v>0</v>
      </c>
      <c r="R24" s="872">
        <v>0</v>
      </c>
      <c r="S24" s="872">
        <v>0</v>
      </c>
      <c r="T24" s="870">
        <v>13</v>
      </c>
      <c r="U24" s="872">
        <v>0</v>
      </c>
      <c r="V24" s="870">
        <v>20</v>
      </c>
      <c r="W24" s="872">
        <v>0</v>
      </c>
      <c r="X24" s="872">
        <v>0</v>
      </c>
      <c r="Y24" s="872"/>
      <c r="Z24" s="875" t="s">
        <v>1083</v>
      </c>
    </row>
    <row r="25" spans="1:26" ht="13.5" customHeight="1">
      <c r="A25" s="845"/>
      <c r="B25" s="869" t="s">
        <v>495</v>
      </c>
      <c r="C25" s="876">
        <v>0</v>
      </c>
      <c r="D25" s="872">
        <v>0</v>
      </c>
      <c r="E25" s="874"/>
      <c r="F25" s="872">
        <v>1</v>
      </c>
      <c r="G25" s="872">
        <v>0</v>
      </c>
      <c r="H25" s="872">
        <v>0</v>
      </c>
      <c r="I25" s="872">
        <v>0</v>
      </c>
      <c r="J25" s="872">
        <v>1</v>
      </c>
      <c r="K25" s="872">
        <v>0</v>
      </c>
      <c r="L25" s="872">
        <v>0</v>
      </c>
      <c r="M25" s="874"/>
      <c r="N25" s="872">
        <v>0</v>
      </c>
      <c r="O25" s="872">
        <v>0</v>
      </c>
      <c r="P25" s="874"/>
      <c r="Q25" s="872">
        <v>0</v>
      </c>
      <c r="R25" s="872">
        <v>0</v>
      </c>
      <c r="S25" s="872">
        <v>0</v>
      </c>
      <c r="T25" s="870">
        <v>5</v>
      </c>
      <c r="U25" s="872">
        <v>0</v>
      </c>
      <c r="V25" s="870">
        <v>4</v>
      </c>
      <c r="W25" s="872">
        <v>0</v>
      </c>
      <c r="X25" s="872">
        <v>0</v>
      </c>
      <c r="Y25" s="872"/>
      <c r="Z25" s="875" t="s">
        <v>1083</v>
      </c>
    </row>
    <row r="26" spans="1:26" ht="13.5" customHeight="1">
      <c r="A26" s="845"/>
      <c r="B26" s="869" t="s">
        <v>496</v>
      </c>
      <c r="C26" s="876">
        <v>0</v>
      </c>
      <c r="D26" s="872">
        <v>0</v>
      </c>
      <c r="E26" s="874"/>
      <c r="F26" s="872">
        <v>4</v>
      </c>
      <c r="G26" s="872">
        <v>0</v>
      </c>
      <c r="H26" s="872">
        <v>1</v>
      </c>
      <c r="I26" s="872">
        <v>0</v>
      </c>
      <c r="J26" s="872">
        <v>1</v>
      </c>
      <c r="K26" s="872">
        <v>0</v>
      </c>
      <c r="L26" s="872">
        <v>0</v>
      </c>
      <c r="M26" s="874"/>
      <c r="N26" s="872">
        <v>0</v>
      </c>
      <c r="O26" s="872">
        <v>0</v>
      </c>
      <c r="P26" s="874"/>
      <c r="Q26" s="872">
        <v>0</v>
      </c>
      <c r="R26" s="872">
        <v>0</v>
      </c>
      <c r="S26" s="872">
        <v>0</v>
      </c>
      <c r="T26" s="870">
        <v>17</v>
      </c>
      <c r="U26" s="872">
        <v>0</v>
      </c>
      <c r="V26" s="870">
        <v>28</v>
      </c>
      <c r="W26" s="872">
        <v>0</v>
      </c>
      <c r="X26" s="872">
        <v>0</v>
      </c>
      <c r="Y26" s="872"/>
      <c r="Z26" s="875" t="s">
        <v>1083</v>
      </c>
    </row>
    <row r="27" spans="1:26" ht="13.5" customHeight="1">
      <c r="A27" s="845"/>
      <c r="B27" s="869" t="s">
        <v>497</v>
      </c>
      <c r="C27" s="876">
        <v>0</v>
      </c>
      <c r="D27" s="872">
        <v>0</v>
      </c>
      <c r="E27" s="874"/>
      <c r="F27" s="872">
        <v>2</v>
      </c>
      <c r="G27" s="872">
        <v>0</v>
      </c>
      <c r="H27" s="872">
        <v>2</v>
      </c>
      <c r="I27" s="872">
        <v>0</v>
      </c>
      <c r="J27" s="870">
        <v>0</v>
      </c>
      <c r="K27" s="872">
        <v>1</v>
      </c>
      <c r="L27" s="872">
        <v>1</v>
      </c>
      <c r="M27" s="874"/>
      <c r="N27" s="872">
        <v>0</v>
      </c>
      <c r="O27" s="872">
        <v>0</v>
      </c>
      <c r="P27" s="874"/>
      <c r="Q27" s="872">
        <v>0</v>
      </c>
      <c r="R27" s="872">
        <v>0</v>
      </c>
      <c r="S27" s="872">
        <v>0</v>
      </c>
      <c r="T27" s="870">
        <v>15</v>
      </c>
      <c r="U27" s="872">
        <v>0</v>
      </c>
      <c r="V27" s="870">
        <v>19</v>
      </c>
      <c r="W27" s="872">
        <v>0</v>
      </c>
      <c r="X27" s="872">
        <v>0</v>
      </c>
      <c r="Y27" s="872"/>
      <c r="Z27" s="875" t="s">
        <v>1083</v>
      </c>
    </row>
    <row r="28" spans="1:26" ht="13.5" customHeight="1">
      <c r="A28" s="845"/>
      <c r="B28" s="869" t="s">
        <v>498</v>
      </c>
      <c r="C28" s="876">
        <v>0</v>
      </c>
      <c r="D28" s="872">
        <v>0</v>
      </c>
      <c r="E28" s="874"/>
      <c r="F28" s="872">
        <v>2</v>
      </c>
      <c r="G28" s="872">
        <v>0</v>
      </c>
      <c r="H28" s="872">
        <v>2</v>
      </c>
      <c r="I28" s="872">
        <v>0</v>
      </c>
      <c r="J28" s="872">
        <v>0</v>
      </c>
      <c r="K28" s="872">
        <v>0</v>
      </c>
      <c r="L28" s="872">
        <v>2</v>
      </c>
      <c r="M28" s="874"/>
      <c r="N28" s="872">
        <v>0</v>
      </c>
      <c r="O28" s="872">
        <v>0</v>
      </c>
      <c r="P28" s="874"/>
      <c r="Q28" s="872">
        <v>0</v>
      </c>
      <c r="R28" s="872">
        <v>0</v>
      </c>
      <c r="S28" s="872">
        <v>0</v>
      </c>
      <c r="T28" s="870">
        <v>16</v>
      </c>
      <c r="U28" s="872">
        <v>0</v>
      </c>
      <c r="V28" s="870">
        <v>22</v>
      </c>
      <c r="W28" s="872">
        <v>0</v>
      </c>
      <c r="X28" s="872">
        <v>0</v>
      </c>
      <c r="Y28" s="872"/>
      <c r="Z28" s="875" t="s">
        <v>1083</v>
      </c>
    </row>
    <row r="29" spans="1:26" ht="13.5" customHeight="1">
      <c r="A29" s="845"/>
      <c r="B29" s="869" t="s">
        <v>499</v>
      </c>
      <c r="C29" s="876">
        <v>0</v>
      </c>
      <c r="D29" s="872">
        <v>0</v>
      </c>
      <c r="E29" s="874">
        <v>1</v>
      </c>
      <c r="F29" s="872">
        <v>6</v>
      </c>
      <c r="G29" s="872">
        <v>0</v>
      </c>
      <c r="H29" s="872">
        <v>1</v>
      </c>
      <c r="I29" s="872">
        <v>0</v>
      </c>
      <c r="J29" s="872">
        <v>0</v>
      </c>
      <c r="K29" s="872">
        <v>1</v>
      </c>
      <c r="L29" s="872">
        <v>0</v>
      </c>
      <c r="M29" s="874"/>
      <c r="N29" s="872">
        <v>0</v>
      </c>
      <c r="O29" s="872">
        <v>0</v>
      </c>
      <c r="P29" s="874"/>
      <c r="Q29" s="872">
        <v>0</v>
      </c>
      <c r="R29" s="872">
        <v>0</v>
      </c>
      <c r="S29" s="872">
        <v>0</v>
      </c>
      <c r="T29" s="870">
        <v>28</v>
      </c>
      <c r="U29" s="872">
        <v>0</v>
      </c>
      <c r="V29" s="870">
        <v>32</v>
      </c>
      <c r="W29" s="872">
        <v>0</v>
      </c>
      <c r="X29" s="872">
        <v>0</v>
      </c>
      <c r="Y29" s="872"/>
      <c r="Z29" s="875" t="s">
        <v>1083</v>
      </c>
    </row>
    <row r="30" spans="1:26" ht="13.5" customHeight="1">
      <c r="A30" s="845"/>
      <c r="B30" s="869" t="s">
        <v>500</v>
      </c>
      <c r="C30" s="876">
        <v>0</v>
      </c>
      <c r="D30" s="872">
        <v>0</v>
      </c>
      <c r="E30" s="874">
        <v>1</v>
      </c>
      <c r="F30" s="872">
        <v>2</v>
      </c>
      <c r="G30" s="872">
        <v>0</v>
      </c>
      <c r="H30" s="872">
        <v>2</v>
      </c>
      <c r="I30" s="872">
        <v>0</v>
      </c>
      <c r="J30" s="872">
        <v>1</v>
      </c>
      <c r="K30" s="872">
        <v>0</v>
      </c>
      <c r="L30" s="872">
        <v>0</v>
      </c>
      <c r="M30" s="874"/>
      <c r="N30" s="872">
        <v>0</v>
      </c>
      <c r="O30" s="872">
        <v>0</v>
      </c>
      <c r="P30" s="874"/>
      <c r="Q30" s="872">
        <v>0</v>
      </c>
      <c r="R30" s="872">
        <v>0</v>
      </c>
      <c r="S30" s="872">
        <v>0</v>
      </c>
      <c r="T30" s="870">
        <v>4</v>
      </c>
      <c r="U30" s="870">
        <v>2</v>
      </c>
      <c r="V30" s="870">
        <v>13</v>
      </c>
      <c r="W30" s="872">
        <v>0</v>
      </c>
      <c r="X30" s="872">
        <v>0</v>
      </c>
      <c r="Y30" s="872"/>
      <c r="Z30" s="875" t="s">
        <v>1083</v>
      </c>
    </row>
    <row r="31" spans="1:26" ht="13.5" customHeight="1">
      <c r="A31" s="845"/>
      <c r="B31" s="877" t="s">
        <v>501</v>
      </c>
      <c r="C31" s="878">
        <v>0</v>
      </c>
      <c r="D31" s="879">
        <v>0</v>
      </c>
      <c r="E31" s="880"/>
      <c r="F31" s="879">
        <v>2</v>
      </c>
      <c r="G31" s="879">
        <v>0</v>
      </c>
      <c r="H31" s="879">
        <v>3</v>
      </c>
      <c r="I31" s="879">
        <v>0</v>
      </c>
      <c r="J31" s="879">
        <v>0</v>
      </c>
      <c r="K31" s="879">
        <v>0</v>
      </c>
      <c r="L31" s="879">
        <v>1</v>
      </c>
      <c r="M31" s="880"/>
      <c r="N31" s="879">
        <v>0</v>
      </c>
      <c r="O31" s="879">
        <v>0</v>
      </c>
      <c r="P31" s="880"/>
      <c r="Q31" s="879">
        <v>0</v>
      </c>
      <c r="R31" s="879">
        <v>0</v>
      </c>
      <c r="S31" s="879">
        <v>0</v>
      </c>
      <c r="T31" s="881">
        <v>16</v>
      </c>
      <c r="U31" s="881">
        <v>1</v>
      </c>
      <c r="V31" s="881">
        <v>22</v>
      </c>
      <c r="W31" s="879">
        <v>0</v>
      </c>
      <c r="X31" s="879">
        <v>0</v>
      </c>
      <c r="Y31" s="879"/>
      <c r="Z31" s="882" t="s">
        <v>1083</v>
      </c>
    </row>
    <row r="32" ht="12">
      <c r="B32" s="839" t="s">
        <v>528</v>
      </c>
    </row>
    <row r="33" ht="12">
      <c r="B33" s="839" t="s">
        <v>529</v>
      </c>
    </row>
    <row r="34" ht="12">
      <c r="B34" s="839" t="s">
        <v>530</v>
      </c>
    </row>
  </sheetData>
  <mergeCells count="12">
    <mergeCell ref="B5:B6"/>
    <mergeCell ref="G5:H6"/>
    <mergeCell ref="I5:J6"/>
    <mergeCell ref="D5:F6"/>
    <mergeCell ref="C4:F4"/>
    <mergeCell ref="M5:N7"/>
    <mergeCell ref="O5:Q6"/>
    <mergeCell ref="Y4:Z6"/>
    <mergeCell ref="R5:R7"/>
    <mergeCell ref="K5:L6"/>
    <mergeCell ref="S5:S7"/>
    <mergeCell ref="V4:V7"/>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9.00390625" defaultRowHeight="13.5"/>
  <cols>
    <col min="1" max="1" width="3.375" style="17" customWidth="1"/>
    <col min="2" max="2" width="3.125" style="17" customWidth="1"/>
    <col min="3" max="3" width="22.25390625" style="17" customWidth="1"/>
    <col min="4" max="7" width="10.625" style="17" customWidth="1"/>
    <col min="8" max="8" width="4.50390625" style="17" customWidth="1"/>
    <col min="9" max="9" width="15.125" style="17" customWidth="1"/>
    <col min="10" max="10" width="10.625" style="17" customWidth="1"/>
    <col min="11" max="13" width="10.50390625" style="17" customWidth="1"/>
    <col min="14" max="16384" width="9.00390625" style="17" customWidth="1"/>
  </cols>
  <sheetData>
    <row r="2" ht="14.25">
      <c r="B2" s="18" t="s">
        <v>572</v>
      </c>
    </row>
    <row r="3" spans="2:13" s="20" customFormat="1" ht="12.75" thickBot="1">
      <c r="B3" s="382"/>
      <c r="C3" s="382"/>
      <c r="D3" s="382"/>
      <c r="E3" s="382"/>
      <c r="F3" s="382"/>
      <c r="G3" s="382"/>
      <c r="H3" s="382"/>
      <c r="I3" s="382"/>
      <c r="J3" s="382"/>
      <c r="K3" s="382"/>
      <c r="L3" s="382"/>
      <c r="M3" s="384" t="s">
        <v>532</v>
      </c>
    </row>
    <row r="4" spans="2:13" s="20" customFormat="1" ht="27.75" customHeight="1" thickTop="1">
      <c r="B4" s="1396" t="s">
        <v>533</v>
      </c>
      <c r="C4" s="1398"/>
      <c r="D4" s="883" t="s">
        <v>534</v>
      </c>
      <c r="E4" s="884">
        <v>51</v>
      </c>
      <c r="F4" s="22">
        <v>52</v>
      </c>
      <c r="G4" s="22">
        <v>53</v>
      </c>
      <c r="H4" s="885" t="s">
        <v>535</v>
      </c>
      <c r="I4" s="886"/>
      <c r="J4" s="883" t="s">
        <v>534</v>
      </c>
      <c r="K4" s="884">
        <v>51</v>
      </c>
      <c r="L4" s="22">
        <v>52</v>
      </c>
      <c r="M4" s="22">
        <v>53</v>
      </c>
    </row>
    <row r="5" spans="1:13" s="634" customFormat="1" ht="12">
      <c r="A5" s="158"/>
      <c r="B5" s="1590" t="s">
        <v>536</v>
      </c>
      <c r="C5" s="1591"/>
      <c r="D5" s="158">
        <f>SUM(D7,D25,D27,J5,J7,J9,J11,J15,J17,J19,J21,J23,J25,J27)</f>
        <v>319581</v>
      </c>
      <c r="E5" s="158">
        <f>SUM(E7,E25,E27,K5,K7,K9,K11,K15,K17,K19,K21,K23,K25,K27)</f>
        <v>370652</v>
      </c>
      <c r="F5" s="158">
        <f>SUM(F7,F25,F27,L5,L7,L9,L11,L15,L17,L19,L21,L23,L25,L27)</f>
        <v>423119</v>
      </c>
      <c r="G5" s="887">
        <f>SUM(G7,G25,G27,M5,M7,M9,M11,M15,M17,M19,M21,M23,M25,M27)</f>
        <v>471915</v>
      </c>
      <c r="H5" s="1471" t="s">
        <v>537</v>
      </c>
      <c r="I5" s="1586"/>
      <c r="J5" s="634">
        <v>750</v>
      </c>
      <c r="K5" s="20">
        <v>859</v>
      </c>
      <c r="L5" s="20">
        <v>755</v>
      </c>
      <c r="M5" s="389">
        <v>1067</v>
      </c>
    </row>
    <row r="6" spans="1:13" s="634" customFormat="1" ht="12">
      <c r="A6" s="158"/>
      <c r="B6" s="156"/>
      <c r="C6" s="641"/>
      <c r="E6" s="158"/>
      <c r="F6" s="158"/>
      <c r="G6" s="888"/>
      <c r="H6" s="34"/>
      <c r="I6" s="632"/>
      <c r="K6" s="20"/>
      <c r="L6" s="20"/>
      <c r="M6" s="36"/>
    </row>
    <row r="7" spans="1:13" ht="12">
      <c r="A7" s="20"/>
      <c r="B7" s="1587" t="s">
        <v>538</v>
      </c>
      <c r="C7" s="1586"/>
      <c r="D7" s="20">
        <f>SUM(D8:D23)</f>
        <v>83123</v>
      </c>
      <c r="E7" s="20">
        <f>SUM(E8:E23)</f>
        <v>90768</v>
      </c>
      <c r="F7" s="20">
        <f>SUM(F8:F23)</f>
        <v>92660</v>
      </c>
      <c r="G7" s="889">
        <f>SUM(G8:G23)</f>
        <v>94422</v>
      </c>
      <c r="H7" s="1471" t="s">
        <v>539</v>
      </c>
      <c r="I7" s="1586"/>
      <c r="J7" s="17">
        <v>2290</v>
      </c>
      <c r="K7" s="20">
        <v>2244</v>
      </c>
      <c r="L7" s="20">
        <v>2213</v>
      </c>
      <c r="M7" s="36">
        <v>2019</v>
      </c>
    </row>
    <row r="8" spans="1:13" ht="12">
      <c r="A8" s="20"/>
      <c r="B8" s="890"/>
      <c r="C8" s="891" t="s">
        <v>465</v>
      </c>
      <c r="D8" s="17">
        <v>11776</v>
      </c>
      <c r="E8" s="892">
        <v>12669</v>
      </c>
      <c r="F8" s="20">
        <v>14018</v>
      </c>
      <c r="G8" s="889">
        <v>14484</v>
      </c>
      <c r="H8" s="20"/>
      <c r="I8" s="36"/>
      <c r="K8" s="20"/>
      <c r="L8" s="20"/>
      <c r="M8" s="36"/>
    </row>
    <row r="9" spans="1:13" ht="12">
      <c r="A9" s="20"/>
      <c r="B9" s="893"/>
      <c r="C9" s="891" t="s">
        <v>540</v>
      </c>
      <c r="D9" s="17">
        <v>15687</v>
      </c>
      <c r="E9" s="892">
        <v>16558</v>
      </c>
      <c r="F9" s="20">
        <v>15302</v>
      </c>
      <c r="G9" s="889">
        <v>14529</v>
      </c>
      <c r="H9" s="1471" t="s">
        <v>541</v>
      </c>
      <c r="I9" s="1586"/>
      <c r="J9" s="17">
        <v>18961</v>
      </c>
      <c r="K9" s="20">
        <v>23997</v>
      </c>
      <c r="L9" s="20">
        <v>29994</v>
      </c>
      <c r="M9" s="36">
        <v>35835</v>
      </c>
    </row>
    <row r="10" spans="1:13" ht="12">
      <c r="A10" s="20"/>
      <c r="B10" s="894"/>
      <c r="C10" s="891" t="s">
        <v>542</v>
      </c>
      <c r="D10" s="17">
        <v>13584</v>
      </c>
      <c r="E10" s="892">
        <v>14677</v>
      </c>
      <c r="F10" s="20">
        <v>14662</v>
      </c>
      <c r="G10" s="889">
        <v>13908</v>
      </c>
      <c r="H10" s="34"/>
      <c r="I10" s="36"/>
      <c r="K10" s="20"/>
      <c r="L10" s="20"/>
      <c r="M10" s="36"/>
    </row>
    <row r="11" spans="1:13" ht="12">
      <c r="A11" s="20"/>
      <c r="B11" s="894"/>
      <c r="C11" s="891" t="s">
        <v>543</v>
      </c>
      <c r="D11" s="17">
        <v>1031</v>
      </c>
      <c r="E11" s="892">
        <v>1253</v>
      </c>
      <c r="F11" s="20">
        <v>1374</v>
      </c>
      <c r="G11" s="889">
        <v>1265</v>
      </c>
      <c r="H11" s="1471" t="s">
        <v>544</v>
      </c>
      <c r="I11" s="1586"/>
      <c r="J11" s="40">
        <f>SUM(J12:J13)</f>
        <v>93001</v>
      </c>
      <c r="K11" s="40">
        <f>SUM(K12:K13)</f>
        <v>107931</v>
      </c>
      <c r="L11" s="40">
        <f>SUM(L12:L13)</f>
        <v>120110</v>
      </c>
      <c r="M11" s="421">
        <f>SUM(M12:M13)</f>
        <v>131794</v>
      </c>
    </row>
    <row r="12" spans="1:13" ht="12">
      <c r="A12" s="20"/>
      <c r="B12" s="894"/>
      <c r="C12" s="891" t="s">
        <v>545</v>
      </c>
      <c r="D12" s="17">
        <v>1253</v>
      </c>
      <c r="E12" s="892">
        <v>1461</v>
      </c>
      <c r="F12" s="20">
        <v>1527</v>
      </c>
      <c r="G12" s="889">
        <v>1538</v>
      </c>
      <c r="H12" s="20"/>
      <c r="I12" s="632" t="s">
        <v>546</v>
      </c>
      <c r="J12" s="17">
        <v>46298</v>
      </c>
      <c r="K12" s="20">
        <v>52572</v>
      </c>
      <c r="L12" s="40">
        <v>57269</v>
      </c>
      <c r="M12" s="36">
        <v>59609</v>
      </c>
    </row>
    <row r="13" spans="1:13" ht="12">
      <c r="A13" s="20"/>
      <c r="B13" s="894"/>
      <c r="C13" s="891" t="s">
        <v>547</v>
      </c>
      <c r="D13" s="17">
        <v>3199</v>
      </c>
      <c r="E13" s="892">
        <v>3977</v>
      </c>
      <c r="F13" s="20">
        <v>3937</v>
      </c>
      <c r="G13" s="889">
        <v>3781</v>
      </c>
      <c r="H13" s="20"/>
      <c r="I13" s="632" t="s">
        <v>548</v>
      </c>
      <c r="J13" s="17">
        <v>46703</v>
      </c>
      <c r="K13" s="20">
        <v>55359</v>
      </c>
      <c r="L13" s="20">
        <v>62841</v>
      </c>
      <c r="M13" s="36">
        <v>72185</v>
      </c>
    </row>
    <row r="14" spans="1:13" ht="12">
      <c r="A14" s="20"/>
      <c r="B14" s="894"/>
      <c r="C14" s="891" t="s">
        <v>549</v>
      </c>
      <c r="D14" s="17">
        <v>95</v>
      </c>
      <c r="E14" s="892">
        <v>4</v>
      </c>
      <c r="F14" s="286">
        <v>0</v>
      </c>
      <c r="G14" s="889">
        <v>30</v>
      </c>
      <c r="H14" s="20"/>
      <c r="I14" s="36"/>
      <c r="K14" s="20"/>
      <c r="L14" s="40"/>
      <c r="M14" s="421"/>
    </row>
    <row r="15" spans="1:13" ht="12">
      <c r="A15" s="20"/>
      <c r="B15" s="894"/>
      <c r="C15" s="891" t="s">
        <v>550</v>
      </c>
      <c r="D15" s="17">
        <v>7807</v>
      </c>
      <c r="E15" s="892">
        <v>8432</v>
      </c>
      <c r="F15" s="20">
        <v>8764</v>
      </c>
      <c r="G15" s="889">
        <v>10187</v>
      </c>
      <c r="H15" s="1471" t="s">
        <v>551</v>
      </c>
      <c r="I15" s="1586"/>
      <c r="J15" s="17">
        <v>1430</v>
      </c>
      <c r="K15" s="20">
        <v>1658</v>
      </c>
      <c r="L15" s="20">
        <v>2983</v>
      </c>
      <c r="M15" s="36">
        <v>3632</v>
      </c>
    </row>
    <row r="16" spans="1:13" ht="12">
      <c r="A16" s="20"/>
      <c r="B16" s="894"/>
      <c r="C16" s="891" t="s">
        <v>552</v>
      </c>
      <c r="D16" s="17">
        <v>1486</v>
      </c>
      <c r="E16" s="892">
        <v>1817</v>
      </c>
      <c r="F16" s="20">
        <v>1908</v>
      </c>
      <c r="G16" s="889">
        <v>1540</v>
      </c>
      <c r="H16" s="20"/>
      <c r="I16" s="36"/>
      <c r="K16" s="20"/>
      <c r="L16" s="20"/>
      <c r="M16" s="36"/>
    </row>
    <row r="17" spans="1:13" ht="12">
      <c r="A17" s="20"/>
      <c r="B17" s="894"/>
      <c r="C17" s="891" t="s">
        <v>553</v>
      </c>
      <c r="D17" s="17">
        <v>1816</v>
      </c>
      <c r="E17" s="892">
        <v>2290</v>
      </c>
      <c r="F17" s="20">
        <v>2429</v>
      </c>
      <c r="G17" s="889">
        <v>2796</v>
      </c>
      <c r="H17" s="1471" t="s">
        <v>554</v>
      </c>
      <c r="I17" s="1586"/>
      <c r="J17" s="17">
        <v>21586</v>
      </c>
      <c r="K17" s="20">
        <v>20101</v>
      </c>
      <c r="L17" s="40">
        <v>23938</v>
      </c>
      <c r="M17" s="36">
        <v>27268</v>
      </c>
    </row>
    <row r="18" spans="1:13" ht="12">
      <c r="A18" s="20"/>
      <c r="B18" s="894"/>
      <c r="C18" s="891" t="s">
        <v>555</v>
      </c>
      <c r="D18" s="17">
        <v>2594</v>
      </c>
      <c r="E18" s="892">
        <v>2944</v>
      </c>
      <c r="F18" s="20">
        <v>2902</v>
      </c>
      <c r="G18" s="889">
        <v>2867</v>
      </c>
      <c r="H18" s="20"/>
      <c r="I18" s="36"/>
      <c r="K18" s="20"/>
      <c r="L18" s="20"/>
      <c r="M18" s="36"/>
    </row>
    <row r="19" spans="1:13" ht="12">
      <c r="A19" s="20"/>
      <c r="B19" s="894"/>
      <c r="C19" s="891" t="s">
        <v>556</v>
      </c>
      <c r="D19" s="17">
        <v>6102</v>
      </c>
      <c r="E19" s="892">
        <v>5929</v>
      </c>
      <c r="F19" s="20">
        <v>6328</v>
      </c>
      <c r="G19" s="889">
        <v>6369</v>
      </c>
      <c r="H19" s="1471" t="s">
        <v>557</v>
      </c>
      <c r="I19" s="1586"/>
      <c r="J19" s="17">
        <v>5134</v>
      </c>
      <c r="K19" s="20">
        <v>5161</v>
      </c>
      <c r="L19" s="20">
        <v>5653</v>
      </c>
      <c r="M19" s="36">
        <v>4928</v>
      </c>
    </row>
    <row r="20" spans="1:13" ht="12">
      <c r="A20" s="20"/>
      <c r="B20" s="894"/>
      <c r="C20" s="891" t="s">
        <v>558</v>
      </c>
      <c r="D20" s="17">
        <v>7798</v>
      </c>
      <c r="E20" s="892">
        <v>8285</v>
      </c>
      <c r="F20" s="20">
        <v>8751</v>
      </c>
      <c r="G20" s="889">
        <v>10312</v>
      </c>
      <c r="H20" s="20"/>
      <c r="I20" s="36"/>
      <c r="K20" s="20"/>
      <c r="L20" s="20"/>
      <c r="M20" s="36"/>
    </row>
    <row r="21" spans="1:13" ht="12">
      <c r="A21" s="20"/>
      <c r="B21" s="894"/>
      <c r="C21" s="891" t="s">
        <v>559</v>
      </c>
      <c r="D21" s="17">
        <v>1949</v>
      </c>
      <c r="E21" s="892">
        <v>2025</v>
      </c>
      <c r="F21" s="20">
        <v>2042</v>
      </c>
      <c r="G21" s="889">
        <v>2433</v>
      </c>
      <c r="H21" s="1471" t="s">
        <v>560</v>
      </c>
      <c r="I21" s="1586"/>
      <c r="J21" s="17">
        <v>2347</v>
      </c>
      <c r="K21" s="20">
        <v>2622</v>
      </c>
      <c r="L21" s="40">
        <v>3401</v>
      </c>
      <c r="M21" s="36">
        <v>3612</v>
      </c>
    </row>
    <row r="22" spans="1:13" ht="12">
      <c r="A22" s="20"/>
      <c r="B22" s="894"/>
      <c r="C22" s="891" t="s">
        <v>561</v>
      </c>
      <c r="D22" s="17">
        <v>2952</v>
      </c>
      <c r="E22" s="892">
        <v>3460</v>
      </c>
      <c r="F22" s="20">
        <v>2833</v>
      </c>
      <c r="G22" s="889">
        <v>2247</v>
      </c>
      <c r="H22" s="20" t="s">
        <v>562</v>
      </c>
      <c r="I22" s="36"/>
      <c r="K22" s="20"/>
      <c r="L22" s="40"/>
      <c r="M22" s="36"/>
    </row>
    <row r="23" spans="1:13" ht="12">
      <c r="A23" s="20"/>
      <c r="B23" s="894"/>
      <c r="C23" s="891" t="s">
        <v>563</v>
      </c>
      <c r="D23" s="17">
        <v>3994</v>
      </c>
      <c r="E23" s="892">
        <v>4987</v>
      </c>
      <c r="F23" s="20">
        <v>5883</v>
      </c>
      <c r="G23" s="889">
        <v>6136</v>
      </c>
      <c r="H23" s="1471" t="s">
        <v>564</v>
      </c>
      <c r="I23" s="1586"/>
      <c r="J23" s="17">
        <v>25487</v>
      </c>
      <c r="K23" s="20">
        <v>30308</v>
      </c>
      <c r="L23" s="40">
        <v>35163</v>
      </c>
      <c r="M23" s="36">
        <v>40153</v>
      </c>
    </row>
    <row r="24" spans="1:13" ht="12">
      <c r="A24" s="20"/>
      <c r="B24" s="894"/>
      <c r="C24" s="891"/>
      <c r="E24" s="892"/>
      <c r="F24" s="20"/>
      <c r="G24" s="889"/>
      <c r="H24" s="20"/>
      <c r="I24" s="36"/>
      <c r="K24" s="20"/>
      <c r="L24" s="40"/>
      <c r="M24" s="36"/>
    </row>
    <row r="25" spans="1:13" ht="12">
      <c r="A25" s="20"/>
      <c r="B25" s="1587" t="s">
        <v>565</v>
      </c>
      <c r="C25" s="1586"/>
      <c r="D25" s="17">
        <v>6617</v>
      </c>
      <c r="E25" s="895">
        <v>9190</v>
      </c>
      <c r="F25" s="20">
        <v>11195</v>
      </c>
      <c r="G25" s="889">
        <v>11960</v>
      </c>
      <c r="H25" s="1471" t="s">
        <v>566</v>
      </c>
      <c r="I25" s="1586"/>
      <c r="J25" s="17">
        <v>8580</v>
      </c>
      <c r="K25" s="20">
        <v>12008</v>
      </c>
      <c r="L25" s="20">
        <v>17239</v>
      </c>
      <c r="M25" s="36">
        <v>21720</v>
      </c>
    </row>
    <row r="26" spans="1:13" ht="12">
      <c r="A26" s="20"/>
      <c r="B26" s="33"/>
      <c r="C26" s="632"/>
      <c r="E26" s="895"/>
      <c r="F26" s="20"/>
      <c r="G26" s="889"/>
      <c r="H26" s="896"/>
      <c r="I26" s="897"/>
      <c r="K26" s="896"/>
      <c r="L26" s="20"/>
      <c r="M26" s="36"/>
    </row>
    <row r="27" spans="1:13" ht="12">
      <c r="A27" s="20"/>
      <c r="B27" s="1587" t="s">
        <v>567</v>
      </c>
      <c r="C27" s="1586"/>
      <c r="D27" s="17">
        <v>305</v>
      </c>
      <c r="E27" s="895">
        <v>348</v>
      </c>
      <c r="F27" s="20">
        <v>393</v>
      </c>
      <c r="G27" s="889">
        <v>392</v>
      </c>
      <c r="H27" s="34" t="s">
        <v>568</v>
      </c>
      <c r="I27" s="898" t="s">
        <v>569</v>
      </c>
      <c r="J27" s="17">
        <v>49970</v>
      </c>
      <c r="K27" s="896">
        <v>63457</v>
      </c>
      <c r="L27" s="20">
        <v>77422</v>
      </c>
      <c r="M27" s="36">
        <v>93113</v>
      </c>
    </row>
    <row r="28" spans="1:13" ht="12">
      <c r="A28" s="20"/>
      <c r="B28" s="1588"/>
      <c r="C28" s="1589"/>
      <c r="D28" s="42"/>
      <c r="E28" s="651"/>
      <c r="F28" s="43"/>
      <c r="G28" s="899"/>
      <c r="H28" s="43"/>
      <c r="I28" s="900" t="s">
        <v>570</v>
      </c>
      <c r="J28" s="43"/>
      <c r="K28" s="901"/>
      <c r="L28" s="43"/>
      <c r="M28" s="46"/>
    </row>
    <row r="29" ht="12">
      <c r="B29" s="17" t="s">
        <v>571</v>
      </c>
    </row>
    <row r="30" spans="8:10" ht="12">
      <c r="H30" s="1585"/>
      <c r="I30" s="1585"/>
      <c r="J30" s="896"/>
    </row>
  </sheetData>
  <mergeCells count="17">
    <mergeCell ref="B4:C4"/>
    <mergeCell ref="B5:C5"/>
    <mergeCell ref="H11:I11"/>
    <mergeCell ref="B7:C7"/>
    <mergeCell ref="B27:C27"/>
    <mergeCell ref="B28:C28"/>
    <mergeCell ref="H5:I5"/>
    <mergeCell ref="H7:I7"/>
    <mergeCell ref="H9:I9"/>
    <mergeCell ref="B25:C25"/>
    <mergeCell ref="H23:I23"/>
    <mergeCell ref="H25:I25"/>
    <mergeCell ref="H30:I30"/>
    <mergeCell ref="H15:I15"/>
    <mergeCell ref="H17:I17"/>
    <mergeCell ref="H19:I19"/>
    <mergeCell ref="H21:I21"/>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3.5"/>
  <cols>
    <col min="1" max="1" width="3.375" style="17" customWidth="1"/>
    <col min="2" max="2" width="3.125" style="17" customWidth="1"/>
    <col min="3" max="3" width="13.375" style="17" bestFit="1" customWidth="1"/>
    <col min="4" max="7" width="7.25390625" style="17" bestFit="1" customWidth="1"/>
    <col min="8" max="8" width="3.125" style="17" customWidth="1"/>
    <col min="9" max="9" width="15.75390625" style="17" customWidth="1"/>
    <col min="10" max="13" width="7.625" style="17" customWidth="1"/>
    <col min="14" max="16384" width="9.00390625" style="17" customWidth="1"/>
  </cols>
  <sheetData>
    <row r="2" ht="14.25">
      <c r="B2" s="18" t="s">
        <v>586</v>
      </c>
    </row>
    <row r="3" spans="2:13" s="20" customFormat="1" ht="12.75" thickBot="1">
      <c r="B3" s="382"/>
      <c r="C3" s="382"/>
      <c r="D3" s="382"/>
      <c r="E3" s="382"/>
      <c r="F3" s="382"/>
      <c r="G3" s="382"/>
      <c r="H3" s="382"/>
      <c r="I3" s="382"/>
      <c r="J3" s="382"/>
      <c r="K3" s="382"/>
      <c r="L3" s="382"/>
      <c r="M3" s="384" t="s">
        <v>573</v>
      </c>
    </row>
    <row r="4" spans="2:13" s="20" customFormat="1" ht="32.25" customHeight="1" thickTop="1">
      <c r="B4" s="902" t="s">
        <v>574</v>
      </c>
      <c r="C4" s="903"/>
      <c r="D4" s="884" t="s">
        <v>575</v>
      </c>
      <c r="E4" s="22">
        <v>51</v>
      </c>
      <c r="F4" s="22">
        <v>52</v>
      </c>
      <c r="G4" s="22">
        <v>53</v>
      </c>
      <c r="H4" s="904" t="s">
        <v>576</v>
      </c>
      <c r="I4" s="903"/>
      <c r="J4" s="884" t="s">
        <v>575</v>
      </c>
      <c r="K4" s="22">
        <v>51</v>
      </c>
      <c r="L4" s="22">
        <v>52</v>
      </c>
      <c r="M4" s="22">
        <v>53</v>
      </c>
    </row>
    <row r="5" spans="1:13" s="634" customFormat="1" ht="12">
      <c r="A5" s="158"/>
      <c r="B5" s="1590" t="s">
        <v>536</v>
      </c>
      <c r="C5" s="1591"/>
      <c r="D5" s="160">
        <f>SUM(D7,D18,D20,D22,D24,D26,J5,J10,J12,J14,J16,J19,J24,J26)</f>
        <v>184310</v>
      </c>
      <c r="E5" s="160">
        <f>SUM(E7,E18,E20,E22,E24,E26,K5,K10,K12,K14,K16,K19,K24,K26)</f>
        <v>211998</v>
      </c>
      <c r="F5" s="160">
        <f>SUM(F7,F18,F20,F22,F24,F26,L5,L10,L12,L14,L16,L19,L24,L26)</f>
        <v>244017</v>
      </c>
      <c r="G5" s="887">
        <f>SUM(G7,G18,G20,G22,G24,G26,M5,M10,M12,M14,M16,M19,M24,M26)</f>
        <v>274346</v>
      </c>
      <c r="H5" s="1592" t="s">
        <v>544</v>
      </c>
      <c r="I5" s="1593"/>
      <c r="J5" s="31">
        <f>SUM(J6:J7)</f>
        <v>55288</v>
      </c>
      <c r="K5" s="31">
        <f>SUM(K6:K7)</f>
        <v>62015</v>
      </c>
      <c r="L5" s="31">
        <v>66820</v>
      </c>
      <c r="M5" s="389">
        <f>SUM(M6:M7)</f>
        <v>69309</v>
      </c>
    </row>
    <row r="6" spans="1:13" s="634" customFormat="1" ht="12">
      <c r="A6" s="158"/>
      <c r="B6" s="156"/>
      <c r="C6" s="641"/>
      <c r="E6" s="158"/>
      <c r="F6" s="158"/>
      <c r="G6" s="888"/>
      <c r="H6" s="20"/>
      <c r="I6" s="632" t="s">
        <v>546</v>
      </c>
      <c r="J6" s="20">
        <v>17043</v>
      </c>
      <c r="K6" s="20">
        <v>19454</v>
      </c>
      <c r="L6" s="20">
        <v>23094</v>
      </c>
      <c r="M6" s="36">
        <v>22723</v>
      </c>
    </row>
    <row r="7" spans="1:13" ht="12">
      <c r="A7" s="20"/>
      <c r="B7" s="1587" t="s">
        <v>538</v>
      </c>
      <c r="C7" s="1586"/>
      <c r="D7" s="17">
        <v>49323</v>
      </c>
      <c r="E7" s="20">
        <v>53823</v>
      </c>
      <c r="F7" s="20">
        <v>56451</v>
      </c>
      <c r="G7" s="889">
        <v>55098</v>
      </c>
      <c r="H7" s="20"/>
      <c r="I7" s="632" t="s">
        <v>548</v>
      </c>
      <c r="J7" s="17">
        <v>38245</v>
      </c>
      <c r="K7" s="20">
        <v>42561</v>
      </c>
      <c r="L7" s="20">
        <v>43726</v>
      </c>
      <c r="M7" s="36">
        <v>46586</v>
      </c>
    </row>
    <row r="8" spans="1:13" ht="12">
      <c r="A8" s="20"/>
      <c r="B8" s="890"/>
      <c r="C8" s="905" t="s">
        <v>465</v>
      </c>
      <c r="D8" s="17">
        <v>4974</v>
      </c>
      <c r="E8" s="20">
        <v>5069</v>
      </c>
      <c r="F8" s="20">
        <v>6155</v>
      </c>
      <c r="G8" s="889">
        <v>6317</v>
      </c>
      <c r="H8" s="20"/>
      <c r="I8" s="632" t="s">
        <v>577</v>
      </c>
      <c r="J8" s="906">
        <v>3281</v>
      </c>
      <c r="K8" s="906">
        <v>3740</v>
      </c>
      <c r="L8" s="906">
        <v>4166</v>
      </c>
      <c r="M8" s="907">
        <v>4214</v>
      </c>
    </row>
    <row r="9" spans="1:13" ht="12">
      <c r="A9" s="20"/>
      <c r="B9" s="908"/>
      <c r="C9" s="905" t="s">
        <v>540</v>
      </c>
      <c r="D9" s="17">
        <v>8516</v>
      </c>
      <c r="E9" s="20">
        <v>8356</v>
      </c>
      <c r="F9" s="20">
        <v>9096</v>
      </c>
      <c r="G9" s="889">
        <v>8271</v>
      </c>
      <c r="H9" s="20"/>
      <c r="I9" s="36"/>
      <c r="K9" s="20"/>
      <c r="L9" s="20"/>
      <c r="M9" s="36"/>
    </row>
    <row r="10" spans="1:13" ht="12">
      <c r="A10" s="20"/>
      <c r="B10" s="909"/>
      <c r="C10" s="905" t="s">
        <v>542</v>
      </c>
      <c r="D10" s="17">
        <v>9129</v>
      </c>
      <c r="E10" s="20">
        <v>10383</v>
      </c>
      <c r="F10" s="20">
        <v>9864</v>
      </c>
      <c r="G10" s="889">
        <v>8873</v>
      </c>
      <c r="H10" s="1471" t="s">
        <v>551</v>
      </c>
      <c r="I10" s="1586"/>
      <c r="J10" s="17">
        <v>743</v>
      </c>
      <c r="K10" s="20">
        <v>1022</v>
      </c>
      <c r="L10" s="20">
        <v>1525</v>
      </c>
      <c r="M10" s="36">
        <v>2187</v>
      </c>
    </row>
    <row r="11" spans="1:13" ht="12">
      <c r="A11" s="20"/>
      <c r="B11" s="909"/>
      <c r="C11" s="632" t="s">
        <v>547</v>
      </c>
      <c r="D11" s="17">
        <v>3297</v>
      </c>
      <c r="E11" s="20">
        <v>3101</v>
      </c>
      <c r="F11" s="20">
        <v>2929</v>
      </c>
      <c r="G11" s="889">
        <v>2595</v>
      </c>
      <c r="H11" s="1471"/>
      <c r="I11" s="1586"/>
      <c r="K11" s="40"/>
      <c r="L11" s="40"/>
      <c r="M11" s="421"/>
    </row>
    <row r="12" spans="1:13" ht="12">
      <c r="A12" s="20"/>
      <c r="B12" s="909"/>
      <c r="C12" s="905" t="s">
        <v>555</v>
      </c>
      <c r="D12" s="17">
        <v>5913</v>
      </c>
      <c r="E12" s="20">
        <v>6659</v>
      </c>
      <c r="F12" s="20">
        <v>5735</v>
      </c>
      <c r="G12" s="889">
        <v>5790</v>
      </c>
      <c r="H12" s="1471" t="s">
        <v>554</v>
      </c>
      <c r="I12" s="1586"/>
      <c r="J12" s="17">
        <v>2956</v>
      </c>
      <c r="K12" s="40">
        <v>2948</v>
      </c>
      <c r="L12" s="20">
        <v>4479</v>
      </c>
      <c r="M12" s="36">
        <v>4963</v>
      </c>
    </row>
    <row r="13" spans="1:13" ht="12">
      <c r="A13" s="20"/>
      <c r="B13" s="909"/>
      <c r="C13" s="905" t="s">
        <v>550</v>
      </c>
      <c r="D13" s="17">
        <v>2998</v>
      </c>
      <c r="E13" s="20">
        <v>3367</v>
      </c>
      <c r="F13" s="20">
        <v>3696</v>
      </c>
      <c r="G13" s="889">
        <v>4176</v>
      </c>
      <c r="H13" s="20"/>
      <c r="I13" s="632"/>
      <c r="K13" s="20"/>
      <c r="L13" s="20"/>
      <c r="M13" s="36"/>
    </row>
    <row r="14" spans="1:13" ht="12">
      <c r="A14" s="20"/>
      <c r="B14" s="909"/>
      <c r="C14" s="905" t="s">
        <v>578</v>
      </c>
      <c r="D14" s="17">
        <v>1846</v>
      </c>
      <c r="E14" s="20">
        <v>2515</v>
      </c>
      <c r="F14" s="20">
        <v>3173</v>
      </c>
      <c r="G14" s="889">
        <v>2715</v>
      </c>
      <c r="H14" s="1471" t="s">
        <v>557</v>
      </c>
      <c r="I14" s="1586"/>
      <c r="J14" s="17">
        <v>2500</v>
      </c>
      <c r="K14" s="40">
        <v>2610</v>
      </c>
      <c r="L14" s="40">
        <v>2813</v>
      </c>
      <c r="M14" s="421">
        <v>2891</v>
      </c>
    </row>
    <row r="15" spans="1:13" ht="12">
      <c r="A15" s="20"/>
      <c r="B15" s="909"/>
      <c r="C15" s="905" t="s">
        <v>556</v>
      </c>
      <c r="D15" s="17">
        <v>3084</v>
      </c>
      <c r="E15" s="20">
        <v>3505</v>
      </c>
      <c r="F15" s="20">
        <v>3803</v>
      </c>
      <c r="G15" s="889">
        <v>3742</v>
      </c>
      <c r="H15" s="20"/>
      <c r="I15" s="36"/>
      <c r="K15" s="20"/>
      <c r="L15" s="20"/>
      <c r="M15" s="36"/>
    </row>
    <row r="16" spans="1:13" ht="12">
      <c r="A16" s="20"/>
      <c r="B16" s="909"/>
      <c r="C16" s="905" t="s">
        <v>558</v>
      </c>
      <c r="D16" s="17">
        <v>3244</v>
      </c>
      <c r="E16" s="20">
        <v>3429</v>
      </c>
      <c r="F16" s="20">
        <v>3128</v>
      </c>
      <c r="G16" s="889">
        <v>3392</v>
      </c>
      <c r="H16" s="1471" t="s">
        <v>560</v>
      </c>
      <c r="I16" s="1586"/>
      <c r="J16" s="17">
        <v>894</v>
      </c>
      <c r="K16" s="20">
        <v>820</v>
      </c>
      <c r="L16" s="20">
        <v>992</v>
      </c>
      <c r="M16" s="36">
        <v>1038</v>
      </c>
    </row>
    <row r="17" spans="1:13" ht="12">
      <c r="A17" s="20"/>
      <c r="B17" s="909"/>
      <c r="C17" s="905"/>
      <c r="E17" s="20"/>
      <c r="F17" s="20"/>
      <c r="G17" s="889"/>
      <c r="H17" s="20" t="s">
        <v>579</v>
      </c>
      <c r="I17" s="36"/>
      <c r="K17" s="40"/>
      <c r="L17" s="20"/>
      <c r="M17" s="36"/>
    </row>
    <row r="18" spans="1:13" ht="12">
      <c r="A18" s="20"/>
      <c r="B18" s="1587" t="s">
        <v>565</v>
      </c>
      <c r="C18" s="1586"/>
      <c r="D18" s="17">
        <v>3742</v>
      </c>
      <c r="E18" s="20">
        <v>4739</v>
      </c>
      <c r="F18" s="20">
        <v>6021</v>
      </c>
      <c r="G18" s="20">
        <v>6337</v>
      </c>
      <c r="H18" s="39"/>
      <c r="I18" s="36"/>
      <c r="K18" s="20"/>
      <c r="L18" s="20"/>
      <c r="M18" s="36"/>
    </row>
    <row r="19" spans="1:13" ht="12">
      <c r="A19" s="20"/>
      <c r="B19" s="909"/>
      <c r="C19" s="632"/>
      <c r="E19" s="20"/>
      <c r="F19" s="20"/>
      <c r="G19" s="20"/>
      <c r="H19" s="1595" t="s">
        <v>564</v>
      </c>
      <c r="I19" s="1586"/>
      <c r="J19" s="17">
        <v>17824</v>
      </c>
      <c r="K19" s="20">
        <v>21415</v>
      </c>
      <c r="L19" s="20">
        <v>26090</v>
      </c>
      <c r="M19" s="36">
        <v>28513</v>
      </c>
    </row>
    <row r="20" spans="1:13" ht="12">
      <c r="A20" s="20"/>
      <c r="B20" s="1587" t="s">
        <v>567</v>
      </c>
      <c r="C20" s="1586"/>
      <c r="D20" s="17">
        <v>418</v>
      </c>
      <c r="E20" s="20">
        <v>316</v>
      </c>
      <c r="F20" s="20">
        <v>379</v>
      </c>
      <c r="G20" s="20">
        <v>348</v>
      </c>
      <c r="H20" s="39"/>
      <c r="I20" s="632" t="s">
        <v>580</v>
      </c>
      <c r="J20" s="17">
        <v>3057</v>
      </c>
      <c r="K20" s="20">
        <v>3985</v>
      </c>
      <c r="L20" s="20">
        <v>5447</v>
      </c>
      <c r="M20" s="36">
        <v>6020</v>
      </c>
    </row>
    <row r="21" spans="1:13" ht="12">
      <c r="A21" s="20"/>
      <c r="B21" s="909"/>
      <c r="C21" s="632"/>
      <c r="E21" s="20"/>
      <c r="F21" s="20"/>
      <c r="G21" s="20"/>
      <c r="H21" s="39"/>
      <c r="I21" s="632" t="s">
        <v>581</v>
      </c>
      <c r="J21" s="17">
        <v>1277</v>
      </c>
      <c r="K21" s="40">
        <v>1244</v>
      </c>
      <c r="L21" s="20">
        <v>1074</v>
      </c>
      <c r="M21" s="36">
        <v>947</v>
      </c>
    </row>
    <row r="22" spans="1:13" ht="12">
      <c r="A22" s="20"/>
      <c r="B22" s="1587" t="s">
        <v>537</v>
      </c>
      <c r="C22" s="1586"/>
      <c r="D22" s="17">
        <v>269</v>
      </c>
      <c r="E22" s="20">
        <v>271</v>
      </c>
      <c r="F22" s="20">
        <v>367</v>
      </c>
      <c r="G22" s="20">
        <v>402</v>
      </c>
      <c r="H22" s="39"/>
      <c r="I22" s="632" t="s">
        <v>582</v>
      </c>
      <c r="J22" s="17">
        <v>5573</v>
      </c>
      <c r="K22" s="40">
        <v>6242</v>
      </c>
      <c r="L22" s="20">
        <v>6834</v>
      </c>
      <c r="M22" s="36">
        <v>7164</v>
      </c>
    </row>
    <row r="23" spans="1:13" ht="12">
      <c r="A23" s="20"/>
      <c r="B23" s="909"/>
      <c r="C23" s="36"/>
      <c r="E23" s="20"/>
      <c r="F23" s="20"/>
      <c r="G23" s="20"/>
      <c r="H23" s="39"/>
      <c r="I23" s="36"/>
      <c r="K23" s="40"/>
      <c r="L23" s="20"/>
      <c r="M23" s="36"/>
    </row>
    <row r="24" spans="1:13" ht="12">
      <c r="A24" s="20"/>
      <c r="B24" s="1587" t="s">
        <v>539</v>
      </c>
      <c r="C24" s="1586"/>
      <c r="D24" s="17">
        <v>1076</v>
      </c>
      <c r="E24" s="20">
        <v>1061</v>
      </c>
      <c r="F24" s="20">
        <v>505</v>
      </c>
      <c r="G24" s="20">
        <v>476</v>
      </c>
      <c r="H24" s="1595" t="s">
        <v>566</v>
      </c>
      <c r="I24" s="1586"/>
      <c r="J24" s="17">
        <v>459</v>
      </c>
      <c r="K24" s="40">
        <v>407</v>
      </c>
      <c r="L24" s="20">
        <v>286</v>
      </c>
      <c r="M24" s="36">
        <v>302</v>
      </c>
    </row>
    <row r="25" spans="1:13" ht="12" customHeight="1">
      <c r="A25" s="20"/>
      <c r="B25" s="30"/>
      <c r="C25" s="36"/>
      <c r="E25" s="20"/>
      <c r="F25" s="20"/>
      <c r="G25" s="20"/>
      <c r="H25" s="39"/>
      <c r="I25" s="36"/>
      <c r="K25" s="20"/>
      <c r="L25" s="20"/>
      <c r="M25" s="36"/>
    </row>
    <row r="26" spans="1:13" ht="12">
      <c r="A26" s="20"/>
      <c r="B26" s="1588" t="s">
        <v>541</v>
      </c>
      <c r="C26" s="1589"/>
      <c r="D26" s="42">
        <v>24740</v>
      </c>
      <c r="E26" s="43">
        <v>28743</v>
      </c>
      <c r="F26" s="43">
        <v>35617</v>
      </c>
      <c r="G26" s="43">
        <v>39984</v>
      </c>
      <c r="H26" s="1594" t="s">
        <v>583</v>
      </c>
      <c r="I26" s="1589"/>
      <c r="J26" s="43">
        <v>24078</v>
      </c>
      <c r="K26" s="43">
        <v>31808</v>
      </c>
      <c r="L26" s="43">
        <v>41672</v>
      </c>
      <c r="M26" s="46">
        <v>62498</v>
      </c>
    </row>
    <row r="27" ht="12">
      <c r="B27" s="17" t="s">
        <v>584</v>
      </c>
    </row>
    <row r="28" ht="12">
      <c r="B28" s="17" t="s">
        <v>585</v>
      </c>
    </row>
  </sheetData>
  <mergeCells count="16">
    <mergeCell ref="B18:C18"/>
    <mergeCell ref="B20:C20"/>
    <mergeCell ref="H10:I10"/>
    <mergeCell ref="H12:I12"/>
    <mergeCell ref="H14:I14"/>
    <mergeCell ref="H16:I16"/>
    <mergeCell ref="H19:I19"/>
    <mergeCell ref="H26:I26"/>
    <mergeCell ref="B22:C22"/>
    <mergeCell ref="B24:C24"/>
    <mergeCell ref="B26:C26"/>
    <mergeCell ref="H24:I24"/>
    <mergeCell ref="B5:C5"/>
    <mergeCell ref="H11:I11"/>
    <mergeCell ref="B7:C7"/>
    <mergeCell ref="H5:I5"/>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910" customWidth="1"/>
    <col min="2" max="2" width="3.375" style="910" customWidth="1"/>
    <col min="3" max="3" width="20.625" style="910" customWidth="1"/>
    <col min="4" max="4" width="15.625" style="910" customWidth="1"/>
    <col min="5" max="5" width="8.625" style="910" customWidth="1"/>
    <col min="6" max="6" width="15.625" style="910" customWidth="1"/>
    <col min="7" max="7" width="8.625" style="910" customWidth="1"/>
    <col min="8" max="8" width="15.625" style="910" customWidth="1"/>
    <col min="9" max="9" width="8.625" style="910" customWidth="1"/>
    <col min="10" max="16384" width="9.00390625" style="910" customWidth="1"/>
  </cols>
  <sheetData>
    <row r="2" ht="14.25">
      <c r="B2" s="911" t="s">
        <v>627</v>
      </c>
    </row>
    <row r="3" spans="2:9" ht="12.75" thickBot="1">
      <c r="B3" s="910" t="s">
        <v>587</v>
      </c>
      <c r="I3" s="912" t="s">
        <v>588</v>
      </c>
    </row>
    <row r="4" spans="2:9" s="913" customFormat="1" ht="15" customHeight="1" thickTop="1">
      <c r="B4" s="1600" t="s">
        <v>620</v>
      </c>
      <c r="C4" s="1601"/>
      <c r="D4" s="914" t="s">
        <v>621</v>
      </c>
      <c r="E4" s="915"/>
      <c r="F4" s="914">
        <v>52</v>
      </c>
      <c r="G4" s="915"/>
      <c r="H4" s="914">
        <v>53</v>
      </c>
      <c r="I4" s="915"/>
    </row>
    <row r="5" spans="2:9" s="913" customFormat="1" ht="15" customHeight="1">
      <c r="B5" s="1602"/>
      <c r="C5" s="1603"/>
      <c r="D5" s="916" t="s">
        <v>589</v>
      </c>
      <c r="E5" s="917" t="s">
        <v>590</v>
      </c>
      <c r="F5" s="916" t="s">
        <v>589</v>
      </c>
      <c r="G5" s="917" t="s">
        <v>590</v>
      </c>
      <c r="H5" s="916" t="s">
        <v>589</v>
      </c>
      <c r="I5" s="917" t="s">
        <v>590</v>
      </c>
    </row>
    <row r="6" spans="2:9" s="918" customFormat="1" ht="15" customHeight="1">
      <c r="B6" s="1596" t="s">
        <v>591</v>
      </c>
      <c r="C6" s="1597"/>
      <c r="D6" s="919">
        <f aca="true" t="shared" si="0" ref="D6:I6">SUM(D8:D22)</f>
        <v>235895706023</v>
      </c>
      <c r="E6" s="920">
        <f t="shared" si="0"/>
        <v>100.00999999999999</v>
      </c>
      <c r="F6" s="919">
        <f t="shared" si="0"/>
        <v>269637261029</v>
      </c>
      <c r="G6" s="920">
        <f t="shared" si="0"/>
        <v>100.00000000000001</v>
      </c>
      <c r="H6" s="919">
        <f t="shared" si="0"/>
        <v>319165293068</v>
      </c>
      <c r="I6" s="921">
        <f t="shared" si="0"/>
        <v>100</v>
      </c>
    </row>
    <row r="7" spans="2:9" ht="9.75" customHeight="1">
      <c r="B7" s="922"/>
      <c r="C7" s="923"/>
      <c r="D7" s="924"/>
      <c r="E7" s="926"/>
      <c r="F7" s="924"/>
      <c r="G7" s="926"/>
      <c r="H7" s="924"/>
      <c r="I7" s="927"/>
    </row>
    <row r="8" spans="2:10" s="913" customFormat="1" ht="15" customHeight="1">
      <c r="B8" s="928"/>
      <c r="C8" s="929" t="s">
        <v>592</v>
      </c>
      <c r="D8" s="930">
        <v>33779116625</v>
      </c>
      <c r="E8" s="931">
        <v>14.3</v>
      </c>
      <c r="F8" s="930">
        <v>38382809023</v>
      </c>
      <c r="G8" s="931">
        <v>14.2</v>
      </c>
      <c r="H8" s="930">
        <v>43632707417</v>
      </c>
      <c r="I8" s="932">
        <v>13.7</v>
      </c>
      <c r="J8" s="933"/>
    </row>
    <row r="9" spans="2:10" s="913" customFormat="1" ht="15" customHeight="1">
      <c r="B9" s="928"/>
      <c r="C9" s="929" t="s">
        <v>622</v>
      </c>
      <c r="D9" s="930">
        <v>2972450000</v>
      </c>
      <c r="E9" s="931">
        <v>1.3</v>
      </c>
      <c r="F9" s="930">
        <v>3431381000</v>
      </c>
      <c r="G9" s="931">
        <v>1.3</v>
      </c>
      <c r="H9" s="930">
        <v>3717906000</v>
      </c>
      <c r="I9" s="932">
        <v>1.2</v>
      </c>
      <c r="J9" s="934"/>
    </row>
    <row r="10" spans="2:9" s="913" customFormat="1" ht="15" customHeight="1">
      <c r="B10" s="928"/>
      <c r="C10" s="929" t="s">
        <v>593</v>
      </c>
      <c r="D10" s="935">
        <v>65635785000</v>
      </c>
      <c r="E10" s="931">
        <v>27.8</v>
      </c>
      <c r="F10" s="935">
        <v>71573595000</v>
      </c>
      <c r="G10" s="931">
        <v>26.6</v>
      </c>
      <c r="H10" s="935">
        <v>85352007000</v>
      </c>
      <c r="I10" s="932">
        <v>0.1</v>
      </c>
    </row>
    <row r="11" spans="2:9" s="913" customFormat="1" ht="15" customHeight="1">
      <c r="B11" s="928"/>
      <c r="C11" s="929" t="s">
        <v>594</v>
      </c>
      <c r="D11" s="930">
        <v>226531000</v>
      </c>
      <c r="E11" s="931">
        <v>0.1</v>
      </c>
      <c r="F11" s="930">
        <v>297152000</v>
      </c>
      <c r="G11" s="931">
        <v>0.1</v>
      </c>
      <c r="H11" s="930">
        <v>366990000</v>
      </c>
      <c r="I11" s="932">
        <v>26.7</v>
      </c>
    </row>
    <row r="12" spans="2:9" s="913" customFormat="1" ht="15" customHeight="1">
      <c r="B12" s="928"/>
      <c r="C12" s="929" t="s">
        <v>595</v>
      </c>
      <c r="D12" s="930">
        <v>4837029283</v>
      </c>
      <c r="E12" s="931">
        <v>2.1</v>
      </c>
      <c r="F12" s="930">
        <v>6822914406</v>
      </c>
      <c r="G12" s="931">
        <v>2.5</v>
      </c>
      <c r="H12" s="930">
        <v>8221773153</v>
      </c>
      <c r="I12" s="932">
        <v>2.6</v>
      </c>
    </row>
    <row r="13" spans="2:9" s="913" customFormat="1" ht="15" customHeight="1">
      <c r="B13" s="928"/>
      <c r="C13" s="929"/>
      <c r="D13" s="930"/>
      <c r="E13" s="931"/>
      <c r="F13" s="930"/>
      <c r="G13" s="931"/>
      <c r="H13" s="930"/>
      <c r="I13" s="932"/>
    </row>
    <row r="14" spans="2:9" s="913" customFormat="1" ht="15" customHeight="1">
      <c r="B14" s="928"/>
      <c r="C14" s="929" t="s">
        <v>596</v>
      </c>
      <c r="D14" s="930">
        <v>2823351801</v>
      </c>
      <c r="E14" s="931">
        <v>1.21</v>
      </c>
      <c r="F14" s="930">
        <v>3156453802</v>
      </c>
      <c r="G14" s="931">
        <v>1.2</v>
      </c>
      <c r="H14" s="930">
        <v>3530341461</v>
      </c>
      <c r="I14" s="932">
        <v>1.1</v>
      </c>
    </row>
    <row r="15" spans="2:9" s="913" customFormat="1" ht="15" customHeight="1">
      <c r="B15" s="928"/>
      <c r="C15" s="929" t="s">
        <v>597</v>
      </c>
      <c r="D15" s="930">
        <v>82609980422</v>
      </c>
      <c r="E15" s="931">
        <v>35</v>
      </c>
      <c r="F15" s="930">
        <v>92773420120</v>
      </c>
      <c r="G15" s="931">
        <v>34.4</v>
      </c>
      <c r="H15" s="930">
        <v>108569031379</v>
      </c>
      <c r="I15" s="932">
        <v>34</v>
      </c>
    </row>
    <row r="16" spans="2:9" s="913" customFormat="1" ht="15" customHeight="1">
      <c r="B16" s="928"/>
      <c r="C16" s="929" t="s">
        <v>598</v>
      </c>
      <c r="D16" s="930">
        <v>3376785544</v>
      </c>
      <c r="E16" s="931">
        <v>1.4</v>
      </c>
      <c r="F16" s="930">
        <v>2537520992</v>
      </c>
      <c r="G16" s="931">
        <v>0.9</v>
      </c>
      <c r="H16" s="930">
        <v>2567614489</v>
      </c>
      <c r="I16" s="932">
        <v>0.8</v>
      </c>
    </row>
    <row r="17" spans="2:9" s="913" customFormat="1" ht="15" customHeight="1">
      <c r="B17" s="928"/>
      <c r="C17" s="929" t="s">
        <v>599</v>
      </c>
      <c r="D17" s="930">
        <v>27959624</v>
      </c>
      <c r="E17" s="931">
        <v>0</v>
      </c>
      <c r="F17" s="930">
        <v>116633812</v>
      </c>
      <c r="G17" s="931">
        <v>0</v>
      </c>
      <c r="H17" s="930">
        <v>19066812</v>
      </c>
      <c r="I17" s="932">
        <v>0</v>
      </c>
    </row>
    <row r="18" spans="2:9" s="913" customFormat="1" ht="15" customHeight="1">
      <c r="B18" s="928"/>
      <c r="C18" s="929"/>
      <c r="D18" s="930"/>
      <c r="E18" s="931"/>
      <c r="F18" s="930"/>
      <c r="G18" s="931"/>
      <c r="H18" s="930"/>
      <c r="I18" s="932"/>
    </row>
    <row r="19" spans="2:9" s="913" customFormat="1" ht="15" customHeight="1">
      <c r="B19" s="928"/>
      <c r="C19" s="929" t="s">
        <v>600</v>
      </c>
      <c r="D19" s="930">
        <v>157770203</v>
      </c>
      <c r="E19" s="931">
        <v>0.1</v>
      </c>
      <c r="F19" s="930">
        <v>110833684</v>
      </c>
      <c r="G19" s="931">
        <v>0</v>
      </c>
      <c r="H19" s="930">
        <v>260479728</v>
      </c>
      <c r="I19" s="932">
        <v>0.1</v>
      </c>
    </row>
    <row r="20" spans="2:9" s="913" customFormat="1" ht="15" customHeight="1">
      <c r="B20" s="928"/>
      <c r="C20" s="929" t="s">
        <v>601</v>
      </c>
      <c r="D20" s="930">
        <v>261262000</v>
      </c>
      <c r="E20" s="931">
        <v>0.1</v>
      </c>
      <c r="F20" s="930">
        <v>2376659124</v>
      </c>
      <c r="G20" s="931">
        <v>0.9</v>
      </c>
      <c r="H20" s="930">
        <v>1559150377</v>
      </c>
      <c r="I20" s="932">
        <v>0.5</v>
      </c>
    </row>
    <row r="21" spans="2:9" s="913" customFormat="1" ht="15" customHeight="1">
      <c r="B21" s="928"/>
      <c r="C21" s="929" t="s">
        <v>602</v>
      </c>
      <c r="D21" s="930">
        <v>13697684521</v>
      </c>
      <c r="E21" s="931">
        <v>5.8</v>
      </c>
      <c r="F21" s="930">
        <v>16873888066</v>
      </c>
      <c r="G21" s="931">
        <v>6.3</v>
      </c>
      <c r="H21" s="930">
        <v>20376425252</v>
      </c>
      <c r="I21" s="932">
        <v>6.4</v>
      </c>
    </row>
    <row r="22" spans="2:9" s="913" customFormat="1" ht="15" customHeight="1">
      <c r="B22" s="928"/>
      <c r="C22" s="929" t="s">
        <v>603</v>
      </c>
      <c r="D22" s="930">
        <v>25490000000</v>
      </c>
      <c r="E22" s="931">
        <v>10.8</v>
      </c>
      <c r="F22" s="930">
        <v>31184000000</v>
      </c>
      <c r="G22" s="931">
        <v>11.6</v>
      </c>
      <c r="H22" s="930">
        <v>40991800000</v>
      </c>
      <c r="I22" s="932">
        <v>12.8</v>
      </c>
    </row>
    <row r="23" spans="2:9" ht="9.75" customHeight="1">
      <c r="B23" s="922"/>
      <c r="C23" s="923"/>
      <c r="D23" s="924"/>
      <c r="E23" s="926"/>
      <c r="F23" s="924"/>
      <c r="G23" s="926"/>
      <c r="H23" s="924"/>
      <c r="I23" s="927"/>
    </row>
    <row r="24" spans="2:9" s="918" customFormat="1" ht="15" customHeight="1">
      <c r="B24" s="1598" t="s">
        <v>604</v>
      </c>
      <c r="C24" s="1599"/>
      <c r="D24" s="936">
        <v>233519046899</v>
      </c>
      <c r="E24" s="937">
        <v>100</v>
      </c>
      <c r="F24" s="936">
        <f>SUM(F26:F40)</f>
        <v>268078110652</v>
      </c>
      <c r="G24" s="937">
        <v>100</v>
      </c>
      <c r="H24" s="936">
        <f>SUM(H26:H40)</f>
        <v>318210856871</v>
      </c>
      <c r="I24" s="938">
        <f>SUM(I26:I40)</f>
        <v>100</v>
      </c>
    </row>
    <row r="25" spans="2:9" ht="9.75" customHeight="1">
      <c r="B25" s="922"/>
      <c r="C25" s="923"/>
      <c r="D25" s="924"/>
      <c r="E25" s="926"/>
      <c r="F25" s="924"/>
      <c r="G25" s="926"/>
      <c r="H25" s="924"/>
      <c r="I25" s="927"/>
    </row>
    <row r="26" spans="2:9" s="913" customFormat="1" ht="15" customHeight="1">
      <c r="B26" s="928"/>
      <c r="C26" s="929" t="s">
        <v>605</v>
      </c>
      <c r="D26" s="930">
        <v>591757408</v>
      </c>
      <c r="E26" s="931">
        <v>0.2</v>
      </c>
      <c r="F26" s="930">
        <v>641141461</v>
      </c>
      <c r="G26" s="931">
        <v>0.2</v>
      </c>
      <c r="H26" s="930">
        <v>683923332</v>
      </c>
      <c r="I26" s="932">
        <v>0.2</v>
      </c>
    </row>
    <row r="27" spans="2:9" s="913" customFormat="1" ht="15" customHeight="1">
      <c r="B27" s="928"/>
      <c r="C27" s="929" t="s">
        <v>606</v>
      </c>
      <c r="D27" s="930">
        <v>14856962283</v>
      </c>
      <c r="E27" s="931">
        <v>6.4</v>
      </c>
      <c r="F27" s="930">
        <v>14048446865</v>
      </c>
      <c r="G27" s="931">
        <v>5.2</v>
      </c>
      <c r="H27" s="930">
        <v>20295975248</v>
      </c>
      <c r="I27" s="932">
        <v>6.4</v>
      </c>
    </row>
    <row r="28" spans="2:9" s="913" customFormat="1" ht="15" customHeight="1">
      <c r="B28" s="928"/>
      <c r="C28" s="929" t="s">
        <v>607</v>
      </c>
      <c r="D28" s="930">
        <v>10568456762</v>
      </c>
      <c r="E28" s="931">
        <v>4.5</v>
      </c>
      <c r="F28" s="930">
        <v>11344962028</v>
      </c>
      <c r="G28" s="931">
        <v>4.2</v>
      </c>
      <c r="H28" s="930">
        <v>12729617777</v>
      </c>
      <c r="I28" s="932">
        <v>4</v>
      </c>
    </row>
    <row r="29" spans="2:9" s="913" customFormat="1" ht="15" customHeight="1">
      <c r="B29" s="928"/>
      <c r="C29" s="929" t="s">
        <v>608</v>
      </c>
      <c r="D29" s="930">
        <v>7201564247</v>
      </c>
      <c r="E29" s="931">
        <v>3.1</v>
      </c>
      <c r="F29" s="930">
        <v>7870919357</v>
      </c>
      <c r="G29" s="931">
        <v>3</v>
      </c>
      <c r="H29" s="930">
        <v>8328805527</v>
      </c>
      <c r="I29" s="932">
        <v>2.6</v>
      </c>
    </row>
    <row r="30" spans="2:9" s="913" customFormat="1" ht="15" customHeight="1">
      <c r="B30" s="928"/>
      <c r="C30" s="929" t="s">
        <v>609</v>
      </c>
      <c r="D30" s="930">
        <v>1522272424</v>
      </c>
      <c r="E30" s="931">
        <v>0.7</v>
      </c>
      <c r="F30" s="930">
        <v>1510589158</v>
      </c>
      <c r="G30" s="931">
        <v>0.6</v>
      </c>
      <c r="H30" s="930">
        <v>2452315608</v>
      </c>
      <c r="I30" s="932">
        <v>0.8</v>
      </c>
    </row>
    <row r="31" spans="2:9" s="913" customFormat="1" ht="15" customHeight="1">
      <c r="B31" s="928"/>
      <c r="C31" s="929"/>
      <c r="D31" s="930"/>
      <c r="E31" s="931"/>
      <c r="F31" s="930"/>
      <c r="G31" s="931"/>
      <c r="H31" s="930"/>
      <c r="I31" s="932"/>
    </row>
    <row r="32" spans="2:9" s="913" customFormat="1" ht="15" customHeight="1">
      <c r="B32" s="928"/>
      <c r="C32" s="929" t="s">
        <v>610</v>
      </c>
      <c r="D32" s="930">
        <v>36115563237</v>
      </c>
      <c r="E32" s="939">
        <v>15.5</v>
      </c>
      <c r="F32" s="930">
        <v>47040972544</v>
      </c>
      <c r="G32" s="931">
        <v>17.6</v>
      </c>
      <c r="H32" s="930">
        <v>58652934306</v>
      </c>
      <c r="I32" s="932">
        <v>18.4</v>
      </c>
    </row>
    <row r="33" spans="2:9" s="913" customFormat="1" ht="15" customHeight="1">
      <c r="B33" s="928"/>
      <c r="C33" s="929" t="s">
        <v>611</v>
      </c>
      <c r="D33" s="930">
        <v>9215879366</v>
      </c>
      <c r="E33" s="939">
        <v>3.9</v>
      </c>
      <c r="F33" s="930">
        <v>11057821791</v>
      </c>
      <c r="G33" s="931">
        <v>4.1</v>
      </c>
      <c r="H33" s="930">
        <v>13728143340</v>
      </c>
      <c r="I33" s="932">
        <v>4.3</v>
      </c>
    </row>
    <row r="34" spans="2:9" s="913" customFormat="1" ht="15" customHeight="1">
      <c r="B34" s="928"/>
      <c r="C34" s="929" t="s">
        <v>612</v>
      </c>
      <c r="D34" s="930">
        <v>49055830663</v>
      </c>
      <c r="E34" s="939">
        <v>21</v>
      </c>
      <c r="F34" s="930">
        <v>60663292264</v>
      </c>
      <c r="G34" s="931">
        <v>22.6</v>
      </c>
      <c r="H34" s="930">
        <v>72494309802</v>
      </c>
      <c r="I34" s="932">
        <v>22.8</v>
      </c>
    </row>
    <row r="35" spans="2:9" s="913" customFormat="1" ht="15" customHeight="1">
      <c r="B35" s="928"/>
      <c r="C35" s="929" t="s">
        <v>613</v>
      </c>
      <c r="D35" s="930">
        <v>10733979821</v>
      </c>
      <c r="E35" s="939">
        <v>4.6</v>
      </c>
      <c r="F35" s="930">
        <v>12394385256</v>
      </c>
      <c r="G35" s="931">
        <v>4.6</v>
      </c>
      <c r="H35" s="930">
        <v>13877172799</v>
      </c>
      <c r="I35" s="932">
        <v>4.4</v>
      </c>
    </row>
    <row r="36" spans="2:9" s="913" customFormat="1" ht="15" customHeight="1">
      <c r="B36" s="928"/>
      <c r="C36" s="929" t="s">
        <v>614</v>
      </c>
      <c r="D36" s="930">
        <v>66623993524</v>
      </c>
      <c r="E36" s="939">
        <v>28.5</v>
      </c>
      <c r="F36" s="930">
        <v>74224854731</v>
      </c>
      <c r="G36" s="931">
        <v>27.7</v>
      </c>
      <c r="H36" s="930">
        <v>88315527982</v>
      </c>
      <c r="I36" s="932">
        <v>27.8</v>
      </c>
    </row>
    <row r="37" spans="2:9" s="913" customFormat="1" ht="15" customHeight="1">
      <c r="B37" s="928"/>
      <c r="C37" s="929"/>
      <c r="D37" s="930"/>
      <c r="E37" s="931"/>
      <c r="F37" s="930"/>
      <c r="G37" s="931"/>
      <c r="H37" s="930"/>
      <c r="I37" s="932"/>
    </row>
    <row r="38" spans="2:9" s="913" customFormat="1" ht="15" customHeight="1">
      <c r="B38" s="928"/>
      <c r="C38" s="929" t="s">
        <v>615</v>
      </c>
      <c r="D38" s="930">
        <v>14953741871</v>
      </c>
      <c r="E38" s="931">
        <v>6.4</v>
      </c>
      <c r="F38" s="930">
        <v>12740318668</v>
      </c>
      <c r="G38" s="931">
        <v>4.8</v>
      </c>
      <c r="H38" s="930">
        <v>8331054351</v>
      </c>
      <c r="I38" s="932">
        <v>2.6</v>
      </c>
    </row>
    <row r="39" spans="2:9" s="913" customFormat="1" ht="15" customHeight="1">
      <c r="B39" s="928"/>
      <c r="C39" s="929" t="s">
        <v>616</v>
      </c>
      <c r="D39" s="930">
        <v>6464487180</v>
      </c>
      <c r="E39" s="931">
        <v>2.8</v>
      </c>
      <c r="F39" s="930">
        <v>8919190440</v>
      </c>
      <c r="G39" s="931">
        <v>3.3</v>
      </c>
      <c r="H39" s="930">
        <v>11905699057</v>
      </c>
      <c r="I39" s="932">
        <v>3.7</v>
      </c>
    </row>
    <row r="40" spans="2:9" s="913" customFormat="1" ht="15" customHeight="1">
      <c r="B40" s="928"/>
      <c r="C40" s="929" t="s">
        <v>617</v>
      </c>
      <c r="D40" s="930">
        <v>4863423940</v>
      </c>
      <c r="E40" s="931">
        <v>2.1</v>
      </c>
      <c r="F40" s="930">
        <v>5621216089</v>
      </c>
      <c r="G40" s="931">
        <v>2.1</v>
      </c>
      <c r="H40" s="930">
        <v>6415377742</v>
      </c>
      <c r="I40" s="932">
        <v>2</v>
      </c>
    </row>
    <row r="41" spans="2:9" s="913" customFormat="1" ht="15" customHeight="1">
      <c r="B41" s="928"/>
      <c r="C41" s="929" t="s">
        <v>618</v>
      </c>
      <c r="D41" s="935" t="s">
        <v>623</v>
      </c>
      <c r="E41" s="940" t="s">
        <v>623</v>
      </c>
      <c r="F41" s="935" t="s">
        <v>623</v>
      </c>
      <c r="G41" s="940" t="s">
        <v>623</v>
      </c>
      <c r="H41" s="935" t="s">
        <v>623</v>
      </c>
      <c r="I41" s="941" t="s">
        <v>623</v>
      </c>
    </row>
    <row r="42" spans="2:9" s="913" customFormat="1" ht="15" customHeight="1">
      <c r="B42" s="928"/>
      <c r="C42" s="929" t="s">
        <v>624</v>
      </c>
      <c r="D42" s="930">
        <v>751134173</v>
      </c>
      <c r="E42" s="940">
        <v>0.3</v>
      </c>
      <c r="F42" s="935" t="s">
        <v>625</v>
      </c>
      <c r="G42" s="940" t="s">
        <v>625</v>
      </c>
      <c r="H42" s="935" t="s">
        <v>625</v>
      </c>
      <c r="I42" s="941" t="s">
        <v>625</v>
      </c>
    </row>
    <row r="43" spans="2:9" ht="9.75" customHeight="1">
      <c r="B43" s="922"/>
      <c r="C43" s="923"/>
      <c r="D43" s="924"/>
      <c r="E43" s="926"/>
      <c r="F43" s="924"/>
      <c r="G43" s="926"/>
      <c r="H43" s="924"/>
      <c r="I43" s="927"/>
    </row>
    <row r="44" spans="2:9" s="918" customFormat="1" ht="15" customHeight="1">
      <c r="B44" s="942" t="s">
        <v>619</v>
      </c>
      <c r="C44" s="943"/>
      <c r="D44" s="944">
        <f>SUM(D6-D24)</f>
        <v>2376659124</v>
      </c>
      <c r="E44" s="945"/>
      <c r="F44" s="944">
        <f>SUM(F6-F24)</f>
        <v>1559150377</v>
      </c>
      <c r="G44" s="945"/>
      <c r="H44" s="944">
        <f>SUM(H6-H24)</f>
        <v>954436197</v>
      </c>
      <c r="I44" s="946">
        <v>100</v>
      </c>
    </row>
    <row r="45" ht="12">
      <c r="B45" s="910" t="s">
        <v>626</v>
      </c>
    </row>
  </sheetData>
  <mergeCells count="3">
    <mergeCell ref="B6:C6"/>
    <mergeCell ref="B24:C24"/>
    <mergeCell ref="B4:C5"/>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AL70"/>
  <sheetViews>
    <sheetView workbookViewId="0" topLeftCell="A1">
      <selection activeCell="A1" sqref="A1"/>
    </sheetView>
  </sheetViews>
  <sheetFormatPr defaultColWidth="9.00390625" defaultRowHeight="13.5"/>
  <cols>
    <col min="1" max="1" width="10.625" style="760" customWidth="1"/>
    <col min="2" max="2" width="12.625" style="760" customWidth="1"/>
    <col min="3" max="3" width="12.50390625" style="760" customWidth="1"/>
    <col min="4" max="4" width="11.875" style="760" customWidth="1"/>
    <col min="5" max="6" width="10.625" style="760" customWidth="1"/>
    <col min="7" max="7" width="11.50390625" style="760" customWidth="1"/>
    <col min="8" max="10" width="10.625" style="760" customWidth="1"/>
    <col min="11" max="11" width="11.625" style="760" customWidth="1"/>
    <col min="12" max="15" width="10.625" style="760" customWidth="1"/>
    <col min="16" max="16" width="11.75390625" style="760" customWidth="1"/>
    <col min="17" max="17" width="11.25390625" style="760" customWidth="1"/>
    <col min="18" max="18" width="12.125" style="760" customWidth="1"/>
    <col min="19" max="22" width="10.625" style="760" customWidth="1"/>
    <col min="23" max="23" width="12.625" style="760" customWidth="1"/>
    <col min="24" max="24" width="11.625" style="760" customWidth="1"/>
    <col min="25" max="25" width="10.625" style="760" customWidth="1"/>
    <col min="26" max="26" width="11.50390625" style="760" customWidth="1"/>
    <col min="27" max="27" width="12.00390625" style="760" customWidth="1"/>
    <col min="28" max="28" width="11.625" style="760" customWidth="1"/>
    <col min="29" max="29" width="10.625" style="760" customWidth="1"/>
    <col min="30" max="30" width="11.625" style="760" customWidth="1"/>
    <col min="31" max="31" width="10.625" style="760" customWidth="1"/>
    <col min="32" max="32" width="11.625" style="760" customWidth="1"/>
    <col min="33" max="33" width="10.625" style="760" customWidth="1"/>
    <col min="34" max="34" width="11.25390625" style="760" customWidth="1"/>
    <col min="35" max="35" width="10.625" style="760" customWidth="1"/>
    <col min="36" max="36" width="11.25390625" style="760" customWidth="1"/>
    <col min="37" max="16384" width="10.625" style="760" customWidth="1"/>
  </cols>
  <sheetData>
    <row r="2" ht="14.25">
      <c r="A2" s="947" t="s">
        <v>675</v>
      </c>
    </row>
    <row r="3" spans="1:38" ht="12" thickBot="1">
      <c r="A3" s="757"/>
      <c r="B3" s="757"/>
      <c r="C3" s="757"/>
      <c r="D3" s="757"/>
      <c r="E3" s="757"/>
      <c r="F3" s="757"/>
      <c r="G3" s="757"/>
      <c r="H3" s="757"/>
      <c r="I3" s="757"/>
      <c r="J3" s="757"/>
      <c r="K3" s="757"/>
      <c r="L3" s="757"/>
      <c r="M3" s="757"/>
      <c r="N3" s="757"/>
      <c r="O3" s="757"/>
      <c r="P3" s="948"/>
      <c r="Q3" s="757"/>
      <c r="R3" s="757"/>
      <c r="T3" s="757"/>
      <c r="U3" s="757"/>
      <c r="V3" s="757"/>
      <c r="AL3" s="948" t="s">
        <v>657</v>
      </c>
    </row>
    <row r="4" spans="1:38" s="105" customFormat="1" ht="12.75" customHeight="1" thickTop="1">
      <c r="A4" s="949"/>
      <c r="B4" s="721"/>
      <c r="C4" s="721"/>
      <c r="D4" s="949" t="s">
        <v>628</v>
      </c>
      <c r="E4" s="950"/>
      <c r="F4" s="950"/>
      <c r="G4" s="1607" t="s">
        <v>629</v>
      </c>
      <c r="H4" s="1608"/>
      <c r="I4" s="1608"/>
      <c r="J4" s="1608"/>
      <c r="K4" s="1608"/>
      <c r="L4" s="1608"/>
      <c r="M4" s="1608"/>
      <c r="N4" s="1608"/>
      <c r="O4" s="1608"/>
      <c r="P4" s="1608"/>
      <c r="Q4" s="1608"/>
      <c r="R4" s="1608"/>
      <c r="S4" s="1608"/>
      <c r="T4" s="1608"/>
      <c r="U4" s="1608"/>
      <c r="V4" s="1608"/>
      <c r="W4" s="1608"/>
      <c r="X4" s="1609"/>
      <c r="Y4" s="1607" t="s">
        <v>658</v>
      </c>
      <c r="Z4" s="1608"/>
      <c r="AA4" s="1608"/>
      <c r="AB4" s="1608"/>
      <c r="AC4" s="1608"/>
      <c r="AD4" s="1608"/>
      <c r="AE4" s="1608"/>
      <c r="AF4" s="1608"/>
      <c r="AG4" s="1608"/>
      <c r="AH4" s="1608"/>
      <c r="AI4" s="1608"/>
      <c r="AJ4" s="1608"/>
      <c r="AK4" s="1608"/>
      <c r="AL4" s="1609"/>
    </row>
    <row r="5" spans="1:38" s="105" customFormat="1" ht="12.75" customHeight="1">
      <c r="A5" s="732" t="s">
        <v>1127</v>
      </c>
      <c r="B5" s="732" t="s">
        <v>630</v>
      </c>
      <c r="C5" s="732" t="s">
        <v>631</v>
      </c>
      <c r="D5" s="732" t="s">
        <v>632</v>
      </c>
      <c r="E5" s="732" t="s">
        <v>633</v>
      </c>
      <c r="F5" s="732" t="s">
        <v>659</v>
      </c>
      <c r="G5" s="951"/>
      <c r="H5" s="951"/>
      <c r="I5" s="952" t="s">
        <v>660</v>
      </c>
      <c r="J5" s="952" t="s">
        <v>634</v>
      </c>
      <c r="K5" s="952"/>
      <c r="L5" s="952" t="s">
        <v>635</v>
      </c>
      <c r="M5" s="952" t="s">
        <v>661</v>
      </c>
      <c r="N5" s="952"/>
      <c r="O5" s="952"/>
      <c r="P5" s="951"/>
      <c r="Q5" s="952" t="s">
        <v>636</v>
      </c>
      <c r="R5" s="952"/>
      <c r="S5" s="952"/>
      <c r="T5" s="952"/>
      <c r="U5" s="952"/>
      <c r="V5" s="952"/>
      <c r="W5" s="1371" t="s">
        <v>602</v>
      </c>
      <c r="X5" s="1371" t="s">
        <v>637</v>
      </c>
      <c r="Y5" s="1371" t="s">
        <v>605</v>
      </c>
      <c r="Z5" s="1371" t="s">
        <v>606</v>
      </c>
      <c r="AA5" s="1371" t="s">
        <v>607</v>
      </c>
      <c r="AB5" s="1371" t="s">
        <v>638</v>
      </c>
      <c r="AC5" s="1371" t="s">
        <v>609</v>
      </c>
      <c r="AD5" s="1606" t="s">
        <v>610</v>
      </c>
      <c r="AE5" s="1371" t="s">
        <v>611</v>
      </c>
      <c r="AF5" s="1371" t="s">
        <v>612</v>
      </c>
      <c r="AG5" s="1371" t="s">
        <v>639</v>
      </c>
      <c r="AH5" s="1371" t="s">
        <v>614</v>
      </c>
      <c r="AI5" s="1371" t="s">
        <v>615</v>
      </c>
      <c r="AJ5" s="1371" t="s">
        <v>616</v>
      </c>
      <c r="AK5" s="1371" t="s">
        <v>617</v>
      </c>
      <c r="AL5" s="1606" t="s">
        <v>662</v>
      </c>
    </row>
    <row r="6" spans="1:38" s="105" customFormat="1" ht="12.75" customHeight="1">
      <c r="A6" s="732"/>
      <c r="B6" s="732" t="s">
        <v>640</v>
      </c>
      <c r="C6" s="732" t="s">
        <v>641</v>
      </c>
      <c r="D6" s="732" t="s">
        <v>642</v>
      </c>
      <c r="E6" s="732" t="s">
        <v>643</v>
      </c>
      <c r="F6" s="732" t="s">
        <v>644</v>
      </c>
      <c r="G6" s="732" t="s">
        <v>645</v>
      </c>
      <c r="H6" s="732" t="s">
        <v>646</v>
      </c>
      <c r="I6" s="732" t="s">
        <v>647</v>
      </c>
      <c r="J6" s="732"/>
      <c r="K6" s="732" t="s">
        <v>663</v>
      </c>
      <c r="L6" s="732" t="s">
        <v>648</v>
      </c>
      <c r="M6" s="732" t="s">
        <v>664</v>
      </c>
      <c r="N6" s="732" t="s">
        <v>665</v>
      </c>
      <c r="O6" s="732" t="s">
        <v>649</v>
      </c>
      <c r="P6" s="732" t="s">
        <v>597</v>
      </c>
      <c r="Q6" s="732" t="s">
        <v>650</v>
      </c>
      <c r="R6" s="732" t="s">
        <v>666</v>
      </c>
      <c r="S6" s="732" t="s">
        <v>667</v>
      </c>
      <c r="T6" s="732" t="s">
        <v>668</v>
      </c>
      <c r="U6" s="732" t="s">
        <v>669</v>
      </c>
      <c r="V6" s="732" t="s">
        <v>670</v>
      </c>
      <c r="W6" s="1604"/>
      <c r="X6" s="1604"/>
      <c r="Y6" s="1604"/>
      <c r="Z6" s="1604"/>
      <c r="AA6" s="1604"/>
      <c r="AB6" s="1604"/>
      <c r="AC6" s="1604"/>
      <c r="AD6" s="1604"/>
      <c r="AE6" s="1604"/>
      <c r="AF6" s="1604"/>
      <c r="AG6" s="1604"/>
      <c r="AH6" s="1604"/>
      <c r="AI6" s="1604"/>
      <c r="AJ6" s="1604"/>
      <c r="AK6" s="1604"/>
      <c r="AL6" s="1604"/>
    </row>
    <row r="7" spans="1:38" s="136" customFormat="1" ht="12.75" customHeight="1">
      <c r="A7" s="738"/>
      <c r="B7" s="736"/>
      <c r="C7" s="736"/>
      <c r="D7" s="953" t="s">
        <v>651</v>
      </c>
      <c r="E7" s="738" t="s">
        <v>652</v>
      </c>
      <c r="F7" s="953" t="s">
        <v>653</v>
      </c>
      <c r="G7" s="736"/>
      <c r="H7" s="736"/>
      <c r="I7" s="738" t="s">
        <v>654</v>
      </c>
      <c r="J7" s="738" t="s">
        <v>655</v>
      </c>
      <c r="K7" s="738"/>
      <c r="L7" s="738" t="s">
        <v>654</v>
      </c>
      <c r="M7" s="738" t="s">
        <v>671</v>
      </c>
      <c r="N7" s="738"/>
      <c r="O7" s="954"/>
      <c r="P7" s="736"/>
      <c r="Q7" s="738" t="s">
        <v>656</v>
      </c>
      <c r="R7" s="738"/>
      <c r="S7" s="738"/>
      <c r="T7" s="738"/>
      <c r="U7" s="738"/>
      <c r="V7" s="738"/>
      <c r="W7" s="1605"/>
      <c r="X7" s="1605"/>
      <c r="Y7" s="1605"/>
      <c r="Z7" s="1605"/>
      <c r="AA7" s="1605"/>
      <c r="AB7" s="1605"/>
      <c r="AC7" s="1605"/>
      <c r="AD7" s="1605"/>
      <c r="AE7" s="1605"/>
      <c r="AF7" s="1605"/>
      <c r="AG7" s="1605"/>
      <c r="AH7" s="1605"/>
      <c r="AI7" s="1605"/>
      <c r="AJ7" s="1605"/>
      <c r="AK7" s="1605"/>
      <c r="AL7" s="1605"/>
    </row>
    <row r="8" spans="1:38" s="105" customFormat="1" ht="12.75" customHeight="1">
      <c r="A8" s="559" t="s">
        <v>672</v>
      </c>
      <c r="B8" s="955">
        <v>157588879</v>
      </c>
      <c r="C8" s="956">
        <v>157117390</v>
      </c>
      <c r="D8" s="956">
        <f>SUM(B8-C8)</f>
        <v>471489</v>
      </c>
      <c r="E8" s="956">
        <v>18858</v>
      </c>
      <c r="F8" s="956">
        <f>SUM(D8-E8)</f>
        <v>452631</v>
      </c>
      <c r="G8" s="956">
        <v>40154328</v>
      </c>
      <c r="H8" s="956">
        <v>1808240</v>
      </c>
      <c r="I8" s="956">
        <v>43293</v>
      </c>
      <c r="J8" s="956">
        <v>1857923</v>
      </c>
      <c r="K8" s="956">
        <v>42842471</v>
      </c>
      <c r="L8" s="956">
        <v>147205</v>
      </c>
      <c r="M8" s="956">
        <v>1250264</v>
      </c>
      <c r="N8" s="956">
        <v>2132960</v>
      </c>
      <c r="O8" s="956">
        <v>770547</v>
      </c>
      <c r="P8" s="957">
        <v>22375620</v>
      </c>
      <c r="Q8" s="956">
        <v>27059</v>
      </c>
      <c r="R8" s="956">
        <v>11190545</v>
      </c>
      <c r="S8" s="956">
        <v>2283756</v>
      </c>
      <c r="T8" s="958">
        <v>531994</v>
      </c>
      <c r="U8" s="958">
        <v>1700461</v>
      </c>
      <c r="V8" s="958">
        <v>2969054</v>
      </c>
      <c r="W8" s="958">
        <v>5455659</v>
      </c>
      <c r="X8" s="958">
        <v>20047500</v>
      </c>
      <c r="Y8" s="958">
        <v>2932275</v>
      </c>
      <c r="Z8" s="958">
        <v>24202289</v>
      </c>
      <c r="AA8" s="958">
        <v>23716949</v>
      </c>
      <c r="AB8" s="958">
        <v>11347978</v>
      </c>
      <c r="AC8" s="958">
        <v>1313867</v>
      </c>
      <c r="AD8" s="958">
        <v>13331616</v>
      </c>
      <c r="AE8" s="958">
        <v>3522091</v>
      </c>
      <c r="AF8" s="958">
        <v>25213451</v>
      </c>
      <c r="AG8" s="958">
        <v>6256772</v>
      </c>
      <c r="AH8" s="958">
        <v>29488949</v>
      </c>
      <c r="AI8" s="958">
        <v>3912889</v>
      </c>
      <c r="AJ8" s="958">
        <v>8357810</v>
      </c>
      <c r="AK8" s="958">
        <v>363063</v>
      </c>
      <c r="AL8" s="959">
        <v>3157391</v>
      </c>
    </row>
    <row r="9" spans="1:38" s="105" customFormat="1" ht="12.75" customHeight="1">
      <c r="A9" s="559"/>
      <c r="B9" s="955"/>
      <c r="C9" s="960"/>
      <c r="D9" s="960"/>
      <c r="E9" s="960"/>
      <c r="F9" s="960"/>
      <c r="G9" s="960"/>
      <c r="H9" s="960"/>
      <c r="I9" s="960"/>
      <c r="J9" s="960"/>
      <c r="K9" s="960"/>
      <c r="L9" s="960"/>
      <c r="M9" s="960"/>
      <c r="N9" s="960"/>
      <c r="O9" s="960"/>
      <c r="P9" s="143"/>
      <c r="Q9" s="960"/>
      <c r="R9" s="960"/>
      <c r="S9" s="960"/>
      <c r="T9" s="961"/>
      <c r="U9" s="961"/>
      <c r="V9" s="961"/>
      <c r="W9" s="961"/>
      <c r="X9" s="961"/>
      <c r="Y9" s="961"/>
      <c r="Z9" s="961"/>
      <c r="AA9" s="961"/>
      <c r="AB9" s="961"/>
      <c r="AC9" s="961"/>
      <c r="AD9" s="961"/>
      <c r="AE9" s="961"/>
      <c r="AF9" s="961"/>
      <c r="AG9" s="961"/>
      <c r="AH9" s="961"/>
      <c r="AI9" s="961"/>
      <c r="AJ9" s="961"/>
      <c r="AK9" s="961"/>
      <c r="AL9" s="962"/>
    </row>
    <row r="10" spans="1:38" s="751" customFormat="1" ht="12.75" customHeight="1">
      <c r="A10" s="556">
        <v>53</v>
      </c>
      <c r="B10" s="963">
        <f>SUM(B12:B14)</f>
        <v>186315527</v>
      </c>
      <c r="C10" s="964">
        <f>SUM(C12:C14)</f>
        <v>183396500</v>
      </c>
      <c r="D10" s="964">
        <f>SUM(B10-C10)</f>
        <v>2919027</v>
      </c>
      <c r="E10" s="964">
        <f>SUM(E12:E14)</f>
        <v>98102</v>
      </c>
      <c r="F10" s="964">
        <f>SUM(D10-E10)</f>
        <v>2820925</v>
      </c>
      <c r="G10" s="964">
        <f aca="true" t="shared" si="0" ref="G10:T10">SUM(G12:G14)</f>
        <v>47577500</v>
      </c>
      <c r="H10" s="964">
        <f t="shared" si="0"/>
        <v>1900122</v>
      </c>
      <c r="I10" s="964">
        <f t="shared" si="0"/>
        <v>47236</v>
      </c>
      <c r="J10" s="964">
        <f t="shared" si="0"/>
        <v>1968142</v>
      </c>
      <c r="K10" s="964">
        <f t="shared" si="0"/>
        <v>51468755</v>
      </c>
      <c r="L10" s="964">
        <f t="shared" si="0"/>
        <v>182794</v>
      </c>
      <c r="M10" s="964">
        <f t="shared" si="0"/>
        <v>1655337</v>
      </c>
      <c r="N10" s="964">
        <f t="shared" si="0"/>
        <v>2515273</v>
      </c>
      <c r="O10" s="964">
        <f t="shared" si="0"/>
        <v>862469</v>
      </c>
      <c r="P10" s="964">
        <f t="shared" si="0"/>
        <v>25292851</v>
      </c>
      <c r="Q10" s="964">
        <f t="shared" si="0"/>
        <v>32303</v>
      </c>
      <c r="R10" s="964">
        <f t="shared" si="0"/>
        <v>14982802</v>
      </c>
      <c r="S10" s="964">
        <f t="shared" si="0"/>
        <v>2044537</v>
      </c>
      <c r="T10" s="964">
        <f t="shared" si="0"/>
        <v>411587</v>
      </c>
      <c r="U10" s="964">
        <v>1071120</v>
      </c>
      <c r="V10" s="964">
        <f aca="true" t="shared" si="1" ref="V10:AL10">SUM(V12:V14)</f>
        <v>2841682</v>
      </c>
      <c r="W10" s="964">
        <f t="shared" si="1"/>
        <v>6373235</v>
      </c>
      <c r="X10" s="964">
        <f t="shared" si="1"/>
        <v>25087800</v>
      </c>
      <c r="Y10" s="964">
        <f t="shared" si="1"/>
        <v>3204990</v>
      </c>
      <c r="Z10" s="964">
        <f t="shared" si="1"/>
        <v>26193401</v>
      </c>
      <c r="AA10" s="964">
        <f t="shared" si="1"/>
        <v>26354508</v>
      </c>
      <c r="AB10" s="964">
        <f t="shared" si="1"/>
        <v>12637087</v>
      </c>
      <c r="AC10" s="964">
        <f t="shared" si="1"/>
        <v>1231187</v>
      </c>
      <c r="AD10" s="964">
        <f t="shared" si="1"/>
        <v>19479475</v>
      </c>
      <c r="AE10" s="964">
        <f t="shared" si="1"/>
        <v>4461470</v>
      </c>
      <c r="AF10" s="964">
        <f t="shared" si="1"/>
        <v>29116536</v>
      </c>
      <c r="AG10" s="964">
        <f t="shared" si="1"/>
        <v>7065629</v>
      </c>
      <c r="AH10" s="964">
        <f t="shared" si="1"/>
        <v>38260539</v>
      </c>
      <c r="AI10" s="964">
        <f t="shared" si="1"/>
        <v>2213304</v>
      </c>
      <c r="AJ10" s="964">
        <f t="shared" si="1"/>
        <v>10194373</v>
      </c>
      <c r="AK10" s="964">
        <f t="shared" si="1"/>
        <v>258508</v>
      </c>
      <c r="AL10" s="965">
        <f t="shared" si="1"/>
        <v>2725493</v>
      </c>
    </row>
    <row r="11" spans="1:38" s="105" customFormat="1" ht="12.75" customHeight="1">
      <c r="A11" s="966"/>
      <c r="B11" s="967"/>
      <c r="C11" s="968"/>
      <c r="D11" s="964"/>
      <c r="E11" s="968"/>
      <c r="F11" s="964"/>
      <c r="G11" s="968"/>
      <c r="H11" s="968"/>
      <c r="I11" s="968"/>
      <c r="J11" s="968"/>
      <c r="K11" s="968"/>
      <c r="L11" s="968"/>
      <c r="M11" s="968"/>
      <c r="N11" s="968"/>
      <c r="O11" s="968"/>
      <c r="P11" s="969"/>
      <c r="Q11" s="968"/>
      <c r="R11" s="968"/>
      <c r="S11" s="968"/>
      <c r="T11" s="961"/>
      <c r="U11" s="961"/>
      <c r="V11" s="961"/>
      <c r="W11" s="961"/>
      <c r="X11" s="961"/>
      <c r="Y11" s="961"/>
      <c r="Z11" s="961"/>
      <c r="AA11" s="961"/>
      <c r="AB11" s="961"/>
      <c r="AC11" s="961"/>
      <c r="AD11" s="961"/>
      <c r="AE11" s="961"/>
      <c r="AF11" s="961"/>
      <c r="AG11" s="961"/>
      <c r="AH11" s="961"/>
      <c r="AI11" s="961"/>
      <c r="AJ11" s="961"/>
      <c r="AK11" s="961"/>
      <c r="AL11" s="962"/>
    </row>
    <row r="12" spans="1:38" s="751" customFormat="1" ht="12.75" customHeight="1">
      <c r="A12" s="556" t="s">
        <v>1066</v>
      </c>
      <c r="B12" s="963">
        <f>SUM(B16:B30)</f>
        <v>115158456</v>
      </c>
      <c r="C12" s="964">
        <f>SUM(C16:C30)</f>
        <v>113838786</v>
      </c>
      <c r="D12" s="964">
        <f>SUM(B12-C12)</f>
        <v>1319670</v>
      </c>
      <c r="E12" s="964">
        <f>SUM(E16:E30)</f>
        <v>98018</v>
      </c>
      <c r="F12" s="964">
        <f>SUM(D12-E12)</f>
        <v>1221652</v>
      </c>
      <c r="G12" s="964">
        <f aca="true" t="shared" si="2" ref="G12:AL12">SUM(G16:G30)</f>
        <v>37757646</v>
      </c>
      <c r="H12" s="964">
        <f t="shared" si="2"/>
        <v>1126841</v>
      </c>
      <c r="I12" s="964">
        <f t="shared" si="2"/>
        <v>38665</v>
      </c>
      <c r="J12" s="964">
        <f t="shared" si="2"/>
        <v>1155871</v>
      </c>
      <c r="K12" s="964">
        <f t="shared" si="2"/>
        <v>24622297</v>
      </c>
      <c r="L12" s="964">
        <f t="shared" si="2"/>
        <v>152142</v>
      </c>
      <c r="M12" s="964">
        <f t="shared" si="2"/>
        <v>965529</v>
      </c>
      <c r="N12" s="964">
        <f t="shared" si="2"/>
        <v>1756334</v>
      </c>
      <c r="O12" s="964">
        <f t="shared" si="2"/>
        <v>663847</v>
      </c>
      <c r="P12" s="964">
        <f t="shared" si="2"/>
        <v>17819543</v>
      </c>
      <c r="Q12" s="964">
        <f t="shared" si="2"/>
        <v>32303</v>
      </c>
      <c r="R12" s="964">
        <f t="shared" si="2"/>
        <v>6645451</v>
      </c>
      <c r="S12" s="964">
        <f t="shared" si="2"/>
        <v>1111439</v>
      </c>
      <c r="T12" s="970">
        <f t="shared" si="2"/>
        <v>228304</v>
      </c>
      <c r="U12" s="970">
        <f t="shared" si="2"/>
        <v>548432</v>
      </c>
      <c r="V12" s="970">
        <f t="shared" si="2"/>
        <v>1626593</v>
      </c>
      <c r="W12" s="970">
        <f t="shared" si="2"/>
        <v>5271919</v>
      </c>
      <c r="X12" s="970">
        <f t="shared" si="2"/>
        <v>13635300</v>
      </c>
      <c r="Y12" s="970">
        <f t="shared" si="2"/>
        <v>1799799</v>
      </c>
      <c r="Z12" s="970">
        <f t="shared" si="2"/>
        <v>15909753</v>
      </c>
      <c r="AA12" s="964">
        <f t="shared" si="2"/>
        <v>18684729</v>
      </c>
      <c r="AB12" s="970">
        <f t="shared" si="2"/>
        <v>9051035</v>
      </c>
      <c r="AC12" s="970">
        <f t="shared" si="2"/>
        <v>1119473</v>
      </c>
      <c r="AD12" s="964">
        <f t="shared" si="2"/>
        <v>7603269</v>
      </c>
      <c r="AE12" s="964">
        <f t="shared" si="2"/>
        <v>3323623</v>
      </c>
      <c r="AF12" s="964">
        <f t="shared" si="2"/>
        <v>18240533</v>
      </c>
      <c r="AG12" s="964">
        <f t="shared" si="2"/>
        <v>4400939</v>
      </c>
      <c r="AH12" s="964">
        <f t="shared" si="2"/>
        <v>23757052</v>
      </c>
      <c r="AI12" s="964">
        <f t="shared" si="2"/>
        <v>1016260</v>
      </c>
      <c r="AJ12" s="964">
        <f t="shared" si="2"/>
        <v>6059728</v>
      </c>
      <c r="AK12" s="970">
        <f t="shared" si="2"/>
        <v>147100</v>
      </c>
      <c r="AL12" s="971">
        <f t="shared" si="2"/>
        <v>2725493</v>
      </c>
    </row>
    <row r="13" spans="1:38" s="105" customFormat="1" ht="12.75" customHeight="1">
      <c r="A13" s="966"/>
      <c r="B13" s="967"/>
      <c r="C13" s="968"/>
      <c r="D13" s="964"/>
      <c r="E13" s="968"/>
      <c r="F13" s="964"/>
      <c r="G13" s="968"/>
      <c r="H13" s="968"/>
      <c r="I13" s="968"/>
      <c r="J13" s="968"/>
      <c r="K13" s="968"/>
      <c r="L13" s="968"/>
      <c r="M13" s="968"/>
      <c r="N13" s="968"/>
      <c r="O13" s="968"/>
      <c r="P13" s="969"/>
      <c r="Q13" s="968"/>
      <c r="R13" s="968"/>
      <c r="S13" s="968"/>
      <c r="T13" s="961"/>
      <c r="U13" s="961"/>
      <c r="V13" s="961"/>
      <c r="W13" s="961"/>
      <c r="X13" s="961"/>
      <c r="Y13" s="961"/>
      <c r="Z13" s="961"/>
      <c r="AA13" s="961"/>
      <c r="AB13" s="961"/>
      <c r="AC13" s="961"/>
      <c r="AD13" s="961"/>
      <c r="AE13" s="961"/>
      <c r="AF13" s="961"/>
      <c r="AG13" s="961"/>
      <c r="AH13" s="961"/>
      <c r="AI13" s="961"/>
      <c r="AJ13" s="961"/>
      <c r="AK13" s="961"/>
      <c r="AL13" s="962"/>
    </row>
    <row r="14" spans="1:38" s="751" customFormat="1" ht="12.75" customHeight="1">
      <c r="A14" s="556" t="s">
        <v>1067</v>
      </c>
      <c r="B14" s="963">
        <f>SUM(B32:B65)</f>
        <v>71157071</v>
      </c>
      <c r="C14" s="964">
        <v>69557714</v>
      </c>
      <c r="D14" s="964">
        <f>SUM(B14-C14)</f>
        <v>1599357</v>
      </c>
      <c r="E14" s="964">
        <f>SUM(E32:E65)</f>
        <v>84</v>
      </c>
      <c r="F14" s="964">
        <f>SUM(D14-E14)</f>
        <v>1599273</v>
      </c>
      <c r="G14" s="964">
        <f aca="true" t="shared" si="3" ref="G14:P14">SUM(G32:G65)</f>
        <v>9819854</v>
      </c>
      <c r="H14" s="964">
        <f t="shared" si="3"/>
        <v>773281</v>
      </c>
      <c r="I14" s="964">
        <f t="shared" si="3"/>
        <v>8571</v>
      </c>
      <c r="J14" s="964">
        <f t="shared" si="3"/>
        <v>812271</v>
      </c>
      <c r="K14" s="964">
        <f t="shared" si="3"/>
        <v>26846458</v>
      </c>
      <c r="L14" s="964">
        <f t="shared" si="3"/>
        <v>30652</v>
      </c>
      <c r="M14" s="964">
        <f t="shared" si="3"/>
        <v>689808</v>
      </c>
      <c r="N14" s="964">
        <f t="shared" si="3"/>
        <v>758939</v>
      </c>
      <c r="O14" s="964">
        <f t="shared" si="3"/>
        <v>198622</v>
      </c>
      <c r="P14" s="964">
        <f t="shared" si="3"/>
        <v>7473308</v>
      </c>
      <c r="Q14" s="960">
        <v>0</v>
      </c>
      <c r="R14" s="964">
        <f aca="true" t="shared" si="4" ref="R14:AK14">SUM(R32:R65)</f>
        <v>8337351</v>
      </c>
      <c r="S14" s="964">
        <f t="shared" si="4"/>
        <v>933098</v>
      </c>
      <c r="T14" s="970">
        <f t="shared" si="4"/>
        <v>183283</v>
      </c>
      <c r="U14" s="970">
        <f t="shared" si="4"/>
        <v>522670</v>
      </c>
      <c r="V14" s="970">
        <f t="shared" si="4"/>
        <v>1215089</v>
      </c>
      <c r="W14" s="970">
        <f t="shared" si="4"/>
        <v>1101316</v>
      </c>
      <c r="X14" s="970">
        <f t="shared" si="4"/>
        <v>11452500</v>
      </c>
      <c r="Y14" s="970">
        <f t="shared" si="4"/>
        <v>1405191</v>
      </c>
      <c r="Z14" s="970">
        <f t="shared" si="4"/>
        <v>10283648</v>
      </c>
      <c r="AA14" s="970">
        <f t="shared" si="4"/>
        <v>7669779</v>
      </c>
      <c r="AB14" s="970">
        <f t="shared" si="4"/>
        <v>3586052</v>
      </c>
      <c r="AC14" s="970">
        <f t="shared" si="4"/>
        <v>111714</v>
      </c>
      <c r="AD14" s="970">
        <f t="shared" si="4"/>
        <v>11876206</v>
      </c>
      <c r="AE14" s="970">
        <f t="shared" si="4"/>
        <v>1137847</v>
      </c>
      <c r="AF14" s="970">
        <f t="shared" si="4"/>
        <v>10876003</v>
      </c>
      <c r="AG14" s="964">
        <f t="shared" si="4"/>
        <v>2664690</v>
      </c>
      <c r="AH14" s="970">
        <f t="shared" si="4"/>
        <v>14503487</v>
      </c>
      <c r="AI14" s="970">
        <f t="shared" si="4"/>
        <v>1197044</v>
      </c>
      <c r="AJ14" s="970">
        <f t="shared" si="4"/>
        <v>4134645</v>
      </c>
      <c r="AK14" s="970">
        <f t="shared" si="4"/>
        <v>111408</v>
      </c>
      <c r="AL14" s="971" t="s">
        <v>673</v>
      </c>
    </row>
    <row r="15" spans="1:38" s="105" customFormat="1" ht="12.75" customHeight="1">
      <c r="A15" s="559"/>
      <c r="B15" s="955"/>
      <c r="C15" s="960"/>
      <c r="D15" s="960"/>
      <c r="E15" s="960"/>
      <c r="F15" s="960"/>
      <c r="G15" s="960"/>
      <c r="H15" s="960"/>
      <c r="I15" s="960"/>
      <c r="J15" s="960"/>
      <c r="K15" s="960"/>
      <c r="L15" s="960"/>
      <c r="M15" s="960"/>
      <c r="N15" s="960"/>
      <c r="O15" s="960"/>
      <c r="P15" s="143"/>
      <c r="Q15" s="960"/>
      <c r="R15" s="960"/>
      <c r="S15" s="960"/>
      <c r="T15" s="961"/>
      <c r="U15" s="961"/>
      <c r="V15" s="961"/>
      <c r="W15" s="961"/>
      <c r="X15" s="961"/>
      <c r="Y15" s="961"/>
      <c r="Z15" s="961"/>
      <c r="AA15" s="961"/>
      <c r="AB15" s="961"/>
      <c r="AC15" s="961"/>
      <c r="AD15" s="961"/>
      <c r="AE15" s="961"/>
      <c r="AF15" s="961"/>
      <c r="AG15" s="961"/>
      <c r="AH15" s="961"/>
      <c r="AI15" s="961"/>
      <c r="AJ15" s="961"/>
      <c r="AK15" s="961"/>
      <c r="AL15" s="962"/>
    </row>
    <row r="16" spans="1:38" s="105" customFormat="1" ht="12.75" customHeight="1">
      <c r="A16" s="559" t="s">
        <v>1029</v>
      </c>
      <c r="B16" s="955">
        <v>29620347</v>
      </c>
      <c r="C16" s="960">
        <v>28590687</v>
      </c>
      <c r="D16" s="960">
        <f>SUM(B16-C16)</f>
        <v>1029660</v>
      </c>
      <c r="E16" s="960">
        <v>38630</v>
      </c>
      <c r="F16" s="960">
        <f>SUM(D16-E16)</f>
        <v>991030</v>
      </c>
      <c r="G16" s="960">
        <v>12630341</v>
      </c>
      <c r="H16" s="960">
        <v>256984</v>
      </c>
      <c r="I16" s="960">
        <v>4160</v>
      </c>
      <c r="J16" s="960">
        <v>268537</v>
      </c>
      <c r="K16" s="960">
        <v>3092919</v>
      </c>
      <c r="L16" s="960">
        <v>43396</v>
      </c>
      <c r="M16" s="960">
        <v>92274</v>
      </c>
      <c r="N16" s="960">
        <v>459138</v>
      </c>
      <c r="O16" s="143">
        <v>166975</v>
      </c>
      <c r="P16" s="960">
        <v>3947573</v>
      </c>
      <c r="Q16" s="960">
        <v>0</v>
      </c>
      <c r="R16" s="960">
        <v>1635700</v>
      </c>
      <c r="S16" s="960">
        <v>158232</v>
      </c>
      <c r="T16" s="960">
        <v>55412</v>
      </c>
      <c r="U16" s="960">
        <v>0</v>
      </c>
      <c r="V16" s="961">
        <v>1011262</v>
      </c>
      <c r="W16" s="961">
        <v>1250844</v>
      </c>
      <c r="X16" s="961">
        <v>4546600</v>
      </c>
      <c r="Y16" s="961">
        <v>363382</v>
      </c>
      <c r="Z16" s="961">
        <v>3554555</v>
      </c>
      <c r="AA16" s="961">
        <v>3635231</v>
      </c>
      <c r="AB16" s="961">
        <v>2782814</v>
      </c>
      <c r="AC16" s="961">
        <v>320578</v>
      </c>
      <c r="AD16" s="961">
        <v>1615112</v>
      </c>
      <c r="AE16" s="961">
        <v>1113364</v>
      </c>
      <c r="AF16" s="961">
        <v>4408517</v>
      </c>
      <c r="AG16" s="961">
        <v>967417</v>
      </c>
      <c r="AH16" s="961">
        <v>8417380</v>
      </c>
      <c r="AI16" s="961">
        <v>12283</v>
      </c>
      <c r="AJ16" s="961">
        <v>1400054</v>
      </c>
      <c r="AK16" s="961">
        <v>0</v>
      </c>
      <c r="AL16" s="962">
        <v>0</v>
      </c>
    </row>
    <row r="17" spans="1:38" s="105" customFormat="1" ht="12.75" customHeight="1">
      <c r="A17" s="559" t="s">
        <v>1030</v>
      </c>
      <c r="B17" s="955">
        <v>10893295</v>
      </c>
      <c r="C17" s="960">
        <v>12349771</v>
      </c>
      <c r="D17" s="972">
        <f>SUM(B17-C17)</f>
        <v>-1456476</v>
      </c>
      <c r="E17" s="960">
        <v>23015</v>
      </c>
      <c r="F17" s="972">
        <f>SUM(D17-E17)</f>
        <v>-1479491</v>
      </c>
      <c r="G17" s="960">
        <v>3438838</v>
      </c>
      <c r="H17" s="960">
        <v>112635</v>
      </c>
      <c r="I17" s="960">
        <v>0</v>
      </c>
      <c r="J17" s="960">
        <v>120080</v>
      </c>
      <c r="K17" s="960">
        <v>3239504</v>
      </c>
      <c r="L17" s="960">
        <v>19743</v>
      </c>
      <c r="M17" s="960">
        <v>133982</v>
      </c>
      <c r="N17" s="960">
        <v>175896</v>
      </c>
      <c r="O17" s="143">
        <v>46922</v>
      </c>
      <c r="P17" s="960">
        <v>2086389</v>
      </c>
      <c r="Q17" s="960">
        <v>0</v>
      </c>
      <c r="R17" s="960">
        <v>526766</v>
      </c>
      <c r="S17" s="960">
        <v>106201</v>
      </c>
      <c r="T17" s="960">
        <v>1110</v>
      </c>
      <c r="U17" s="960">
        <v>172805</v>
      </c>
      <c r="V17" s="961">
        <v>0</v>
      </c>
      <c r="W17" s="961">
        <v>261424</v>
      </c>
      <c r="X17" s="961">
        <v>451000</v>
      </c>
      <c r="Y17" s="961">
        <v>154435</v>
      </c>
      <c r="Z17" s="961">
        <v>1473293</v>
      </c>
      <c r="AA17" s="961">
        <v>2385578</v>
      </c>
      <c r="AB17" s="961">
        <v>796336</v>
      </c>
      <c r="AC17" s="961">
        <v>98130</v>
      </c>
      <c r="AD17" s="961">
        <v>477772</v>
      </c>
      <c r="AE17" s="961">
        <v>268052</v>
      </c>
      <c r="AF17" s="961">
        <v>1366589</v>
      </c>
      <c r="AG17" s="961">
        <v>420541</v>
      </c>
      <c r="AH17" s="961">
        <v>1900469</v>
      </c>
      <c r="AI17" s="961">
        <v>33043</v>
      </c>
      <c r="AJ17" s="961">
        <v>852970</v>
      </c>
      <c r="AK17" s="961">
        <v>0</v>
      </c>
      <c r="AL17" s="962">
        <v>2122563</v>
      </c>
    </row>
    <row r="18" spans="1:38" s="105" customFormat="1" ht="12.75" customHeight="1">
      <c r="A18" s="559" t="s">
        <v>1032</v>
      </c>
      <c r="B18" s="955">
        <v>11873191</v>
      </c>
      <c r="C18" s="960">
        <v>11510730</v>
      </c>
      <c r="D18" s="960">
        <f>SUM(B18-C18)</f>
        <v>362461</v>
      </c>
      <c r="E18" s="960">
        <v>0</v>
      </c>
      <c r="F18" s="960">
        <f>SUM(D18-E18)</f>
        <v>362461</v>
      </c>
      <c r="G18" s="960">
        <v>4089386</v>
      </c>
      <c r="H18" s="960">
        <v>128746</v>
      </c>
      <c r="I18" s="960">
        <v>7485</v>
      </c>
      <c r="J18" s="960">
        <v>132956</v>
      </c>
      <c r="K18" s="960">
        <v>2703261</v>
      </c>
      <c r="L18" s="960">
        <v>17193</v>
      </c>
      <c r="M18" s="960">
        <v>100049</v>
      </c>
      <c r="N18" s="960">
        <v>152118</v>
      </c>
      <c r="O18" s="143">
        <v>77807</v>
      </c>
      <c r="P18" s="960">
        <v>1800750</v>
      </c>
      <c r="Q18" s="960">
        <v>0</v>
      </c>
      <c r="R18" s="960">
        <v>618652</v>
      </c>
      <c r="S18" s="960">
        <v>45786</v>
      </c>
      <c r="T18" s="960">
        <v>29064</v>
      </c>
      <c r="U18" s="960">
        <v>22376</v>
      </c>
      <c r="V18" s="961">
        <v>55918</v>
      </c>
      <c r="W18" s="961">
        <v>822444</v>
      </c>
      <c r="X18" s="961">
        <v>1069200</v>
      </c>
      <c r="Y18" s="961">
        <v>168783</v>
      </c>
      <c r="Z18" s="961">
        <v>1651474</v>
      </c>
      <c r="AA18" s="961">
        <v>2218681</v>
      </c>
      <c r="AB18" s="961">
        <v>1241098</v>
      </c>
      <c r="AC18" s="961">
        <v>155643</v>
      </c>
      <c r="AD18" s="961">
        <v>681085</v>
      </c>
      <c r="AE18" s="961">
        <v>350925</v>
      </c>
      <c r="AF18" s="961">
        <v>1776747</v>
      </c>
      <c r="AG18" s="961">
        <v>497266</v>
      </c>
      <c r="AH18" s="961">
        <v>2065003</v>
      </c>
      <c r="AI18" s="961">
        <v>81942</v>
      </c>
      <c r="AJ18" s="961">
        <v>622083</v>
      </c>
      <c r="AK18" s="961">
        <v>0</v>
      </c>
      <c r="AL18" s="962">
        <v>0</v>
      </c>
    </row>
    <row r="19" spans="1:38" s="105" customFormat="1" ht="12.75" customHeight="1">
      <c r="A19" s="559" t="s">
        <v>1034</v>
      </c>
      <c r="B19" s="955">
        <v>13268027</v>
      </c>
      <c r="C19" s="960">
        <v>13179079</v>
      </c>
      <c r="D19" s="960">
        <f>SUM(B19-C19)</f>
        <v>88948</v>
      </c>
      <c r="E19" s="960">
        <v>16951</v>
      </c>
      <c r="F19" s="960">
        <f>SUM(D19-E19)</f>
        <v>71997</v>
      </c>
      <c r="G19" s="960">
        <v>5666465</v>
      </c>
      <c r="H19" s="960">
        <v>141452</v>
      </c>
      <c r="I19" s="960">
        <v>6478</v>
      </c>
      <c r="J19" s="960">
        <v>140445</v>
      </c>
      <c r="K19" s="960">
        <v>1958123</v>
      </c>
      <c r="L19" s="960">
        <v>19019</v>
      </c>
      <c r="M19" s="960">
        <v>136050</v>
      </c>
      <c r="N19" s="960">
        <v>161473</v>
      </c>
      <c r="O19" s="143">
        <v>213600</v>
      </c>
      <c r="P19" s="960">
        <v>1896754</v>
      </c>
      <c r="Q19" s="960">
        <v>0</v>
      </c>
      <c r="R19" s="960">
        <v>543702</v>
      </c>
      <c r="S19" s="960">
        <v>122276</v>
      </c>
      <c r="T19" s="960">
        <v>23943</v>
      </c>
      <c r="U19" s="960">
        <v>92259</v>
      </c>
      <c r="V19" s="961">
        <v>0</v>
      </c>
      <c r="W19" s="961">
        <v>523088</v>
      </c>
      <c r="X19" s="961">
        <v>1622900</v>
      </c>
      <c r="Y19" s="961">
        <v>192697</v>
      </c>
      <c r="Z19" s="961">
        <v>2047340</v>
      </c>
      <c r="AA19" s="961">
        <v>2296172</v>
      </c>
      <c r="AB19" s="961">
        <v>956292</v>
      </c>
      <c r="AC19" s="961">
        <v>340570</v>
      </c>
      <c r="AD19" s="961">
        <v>669923</v>
      </c>
      <c r="AE19" s="961">
        <v>355464</v>
      </c>
      <c r="AF19" s="961">
        <v>1730172</v>
      </c>
      <c r="AG19" s="961">
        <v>499483</v>
      </c>
      <c r="AH19" s="961">
        <v>2697471</v>
      </c>
      <c r="AI19" s="961">
        <v>477539</v>
      </c>
      <c r="AJ19" s="961">
        <v>601236</v>
      </c>
      <c r="AK19" s="961">
        <v>115139</v>
      </c>
      <c r="AL19" s="962">
        <v>199581</v>
      </c>
    </row>
    <row r="20" spans="1:38" s="105" customFormat="1" ht="12.75" customHeight="1">
      <c r="A20" s="559"/>
      <c r="B20" s="955"/>
      <c r="C20" s="960"/>
      <c r="D20" s="960"/>
      <c r="E20" s="960"/>
      <c r="F20" s="960"/>
      <c r="G20" s="960"/>
      <c r="H20" s="960"/>
      <c r="I20" s="960"/>
      <c r="J20" s="960"/>
      <c r="K20" s="960"/>
      <c r="L20" s="960"/>
      <c r="M20" s="960"/>
      <c r="N20" s="960"/>
      <c r="O20" s="960"/>
      <c r="P20" s="143"/>
      <c r="Q20" s="960"/>
      <c r="R20" s="960"/>
      <c r="S20" s="960"/>
      <c r="T20" s="960"/>
      <c r="U20" s="960"/>
      <c r="V20" s="961"/>
      <c r="W20" s="961"/>
      <c r="X20" s="961"/>
      <c r="Y20" s="961"/>
      <c r="Z20" s="961"/>
      <c r="AA20" s="961"/>
      <c r="AB20" s="961"/>
      <c r="AC20" s="961"/>
      <c r="AD20" s="961"/>
      <c r="AE20" s="961"/>
      <c r="AF20" s="961"/>
      <c r="AG20" s="961"/>
      <c r="AH20" s="961"/>
      <c r="AI20" s="961"/>
      <c r="AJ20" s="961"/>
      <c r="AK20" s="961"/>
      <c r="AL20" s="962"/>
    </row>
    <row r="21" spans="1:38" s="105" customFormat="1" ht="12.75" customHeight="1">
      <c r="A21" s="559" t="s">
        <v>1036</v>
      </c>
      <c r="B21" s="955">
        <v>5919151</v>
      </c>
      <c r="C21" s="960">
        <v>5695455</v>
      </c>
      <c r="D21" s="960">
        <f>SUM(B21-C21)</f>
        <v>223696</v>
      </c>
      <c r="E21" s="960">
        <v>300</v>
      </c>
      <c r="F21" s="960">
        <f>SUM(D21-E21)</f>
        <v>223396</v>
      </c>
      <c r="G21" s="960">
        <v>1570656</v>
      </c>
      <c r="H21" s="960">
        <v>52885</v>
      </c>
      <c r="I21" s="960">
        <v>0</v>
      </c>
      <c r="J21" s="960">
        <v>57027</v>
      </c>
      <c r="K21" s="960">
        <v>1550548</v>
      </c>
      <c r="L21" s="960">
        <v>5739</v>
      </c>
      <c r="M21" s="960">
        <v>32282</v>
      </c>
      <c r="N21" s="960">
        <v>96511</v>
      </c>
      <c r="O21" s="960">
        <v>25040</v>
      </c>
      <c r="P21" s="960">
        <v>1203431</v>
      </c>
      <c r="Q21" s="960">
        <v>0</v>
      </c>
      <c r="R21" s="142">
        <v>408179</v>
      </c>
      <c r="S21" s="960">
        <v>38496</v>
      </c>
      <c r="T21" s="960">
        <v>272</v>
      </c>
      <c r="U21" s="960">
        <v>2464</v>
      </c>
      <c r="V21" s="961">
        <v>124989</v>
      </c>
      <c r="W21" s="961">
        <v>131232</v>
      </c>
      <c r="X21" s="961">
        <v>619400</v>
      </c>
      <c r="Y21" s="961">
        <v>111426</v>
      </c>
      <c r="Z21" s="961">
        <v>932565</v>
      </c>
      <c r="AA21" s="961">
        <v>1018016</v>
      </c>
      <c r="AB21" s="961">
        <v>399452</v>
      </c>
      <c r="AC21" s="961">
        <v>59472</v>
      </c>
      <c r="AD21" s="961">
        <v>514230</v>
      </c>
      <c r="AE21" s="961">
        <v>133743</v>
      </c>
      <c r="AF21" s="961">
        <v>701347</v>
      </c>
      <c r="AG21" s="961">
        <v>194862</v>
      </c>
      <c r="AH21" s="961">
        <v>1348342</v>
      </c>
      <c r="AI21" s="961">
        <v>27736</v>
      </c>
      <c r="AJ21" s="961">
        <v>254264</v>
      </c>
      <c r="AK21" s="961">
        <v>0</v>
      </c>
      <c r="AL21" s="962">
        <v>0</v>
      </c>
    </row>
    <row r="22" spans="1:38" s="105" customFormat="1" ht="12.75" customHeight="1">
      <c r="A22" s="559" t="s">
        <v>1038</v>
      </c>
      <c r="B22" s="955">
        <v>5673136</v>
      </c>
      <c r="C22" s="960">
        <v>5584142</v>
      </c>
      <c r="D22" s="960">
        <f>SUM(B22-C22)</f>
        <v>88994</v>
      </c>
      <c r="E22" s="960">
        <v>0</v>
      </c>
      <c r="F22" s="960">
        <f>SUM(D22-E22)</f>
        <v>88994</v>
      </c>
      <c r="G22" s="960">
        <v>1491750</v>
      </c>
      <c r="H22" s="960">
        <v>47902</v>
      </c>
      <c r="I22" s="960">
        <v>0</v>
      </c>
      <c r="J22" s="960">
        <v>48604</v>
      </c>
      <c r="K22" s="960">
        <v>1418158</v>
      </c>
      <c r="L22" s="960">
        <v>6374</v>
      </c>
      <c r="M22" s="960">
        <v>28811</v>
      </c>
      <c r="N22" s="960">
        <v>64806</v>
      </c>
      <c r="O22" s="960">
        <v>15234</v>
      </c>
      <c r="P22" s="960">
        <v>952421</v>
      </c>
      <c r="Q22" s="960">
        <v>0</v>
      </c>
      <c r="R22" s="142">
        <v>311071</v>
      </c>
      <c r="S22" s="960">
        <v>11539</v>
      </c>
      <c r="T22" s="960">
        <v>22800</v>
      </c>
      <c r="U22" s="960">
        <v>100300</v>
      </c>
      <c r="V22" s="961">
        <v>25693</v>
      </c>
      <c r="W22" s="961">
        <v>107673</v>
      </c>
      <c r="X22" s="961">
        <v>1020000</v>
      </c>
      <c r="Y22" s="961">
        <v>111777</v>
      </c>
      <c r="Z22" s="961">
        <v>796599</v>
      </c>
      <c r="AA22" s="961">
        <v>898262</v>
      </c>
      <c r="AB22" s="961">
        <v>329196</v>
      </c>
      <c r="AC22" s="961">
        <v>18525</v>
      </c>
      <c r="AD22" s="961">
        <v>382788</v>
      </c>
      <c r="AE22" s="961">
        <v>123961</v>
      </c>
      <c r="AF22" s="961">
        <v>1354201</v>
      </c>
      <c r="AG22" s="961">
        <v>206063</v>
      </c>
      <c r="AH22" s="961">
        <v>991832</v>
      </c>
      <c r="AI22" s="961">
        <v>30012</v>
      </c>
      <c r="AJ22" s="961">
        <v>340926</v>
      </c>
      <c r="AK22" s="961">
        <v>0</v>
      </c>
      <c r="AL22" s="962">
        <v>0</v>
      </c>
    </row>
    <row r="23" spans="1:38" s="105" customFormat="1" ht="12.75" customHeight="1">
      <c r="A23" s="559" t="s">
        <v>1040</v>
      </c>
      <c r="B23" s="955">
        <v>6291503</v>
      </c>
      <c r="C23" s="960">
        <v>6246767</v>
      </c>
      <c r="D23" s="960">
        <f>SUM(B23-C23)</f>
        <v>44736</v>
      </c>
      <c r="E23" s="960">
        <v>0</v>
      </c>
      <c r="F23" s="960">
        <f>SUM(D23-E23)</f>
        <v>44736</v>
      </c>
      <c r="G23" s="960">
        <v>1285138</v>
      </c>
      <c r="H23" s="960">
        <v>48159</v>
      </c>
      <c r="I23" s="960">
        <v>10645</v>
      </c>
      <c r="J23" s="960">
        <v>51540</v>
      </c>
      <c r="K23" s="960">
        <v>1389016</v>
      </c>
      <c r="L23" s="960">
        <v>5533</v>
      </c>
      <c r="M23" s="960">
        <v>2305</v>
      </c>
      <c r="N23" s="960">
        <v>106873</v>
      </c>
      <c r="O23" s="960">
        <v>19954</v>
      </c>
      <c r="P23" s="960">
        <v>938585</v>
      </c>
      <c r="Q23" s="960">
        <v>0</v>
      </c>
      <c r="R23" s="142">
        <v>419911</v>
      </c>
      <c r="S23" s="960">
        <v>141467</v>
      </c>
      <c r="T23" s="960">
        <v>11780</v>
      </c>
      <c r="U23" s="960">
        <v>116824</v>
      </c>
      <c r="V23" s="961">
        <v>35147</v>
      </c>
      <c r="W23" s="961">
        <v>1301126</v>
      </c>
      <c r="X23" s="961">
        <v>407500</v>
      </c>
      <c r="Y23" s="961">
        <v>121389</v>
      </c>
      <c r="Z23" s="961">
        <v>811320</v>
      </c>
      <c r="AA23" s="961">
        <v>989617</v>
      </c>
      <c r="AB23" s="961">
        <v>351340</v>
      </c>
      <c r="AC23" s="961">
        <v>28010</v>
      </c>
      <c r="AD23" s="961">
        <v>491523</v>
      </c>
      <c r="AE23" s="961">
        <v>327620</v>
      </c>
      <c r="AF23" s="961">
        <v>889106</v>
      </c>
      <c r="AG23" s="961">
        <v>335307</v>
      </c>
      <c r="AH23" s="961">
        <v>1465084</v>
      </c>
      <c r="AI23" s="961">
        <v>5062</v>
      </c>
      <c r="AJ23" s="961">
        <v>400916</v>
      </c>
      <c r="AK23" s="961">
        <v>30473</v>
      </c>
      <c r="AL23" s="962">
        <v>0</v>
      </c>
    </row>
    <row r="24" spans="1:38" s="105" customFormat="1" ht="13.5" customHeight="1">
      <c r="A24" s="559" t="s">
        <v>1041</v>
      </c>
      <c r="B24" s="955">
        <v>4539284</v>
      </c>
      <c r="C24" s="960">
        <v>4409453</v>
      </c>
      <c r="D24" s="960">
        <f>SUM(B24-C24)</f>
        <v>129831</v>
      </c>
      <c r="E24" s="960">
        <v>0</v>
      </c>
      <c r="F24" s="960">
        <f>SUM(D24-E24)</f>
        <v>129831</v>
      </c>
      <c r="G24" s="960">
        <v>933492</v>
      </c>
      <c r="H24" s="960">
        <v>40568</v>
      </c>
      <c r="I24" s="960">
        <v>0</v>
      </c>
      <c r="J24" s="960">
        <v>42981</v>
      </c>
      <c r="K24" s="960">
        <v>1500578</v>
      </c>
      <c r="L24" s="960">
        <v>4204</v>
      </c>
      <c r="M24" s="960">
        <v>55009</v>
      </c>
      <c r="N24" s="960">
        <v>72429</v>
      </c>
      <c r="O24" s="960">
        <v>13131</v>
      </c>
      <c r="P24" s="960">
        <v>638671</v>
      </c>
      <c r="Q24" s="960">
        <v>1037</v>
      </c>
      <c r="R24" s="143">
        <v>416311</v>
      </c>
      <c r="S24" s="960">
        <v>31251</v>
      </c>
      <c r="T24" s="960">
        <v>28414</v>
      </c>
      <c r="U24" s="960">
        <v>0</v>
      </c>
      <c r="V24" s="961">
        <v>0</v>
      </c>
      <c r="W24" s="961">
        <v>94408</v>
      </c>
      <c r="X24" s="961">
        <v>666800</v>
      </c>
      <c r="Y24" s="961">
        <v>91325</v>
      </c>
      <c r="Z24" s="961">
        <v>649216</v>
      </c>
      <c r="AA24" s="961">
        <v>755893</v>
      </c>
      <c r="AB24" s="961">
        <v>205298</v>
      </c>
      <c r="AC24" s="961">
        <v>26960</v>
      </c>
      <c r="AD24" s="961">
        <v>530921</v>
      </c>
      <c r="AE24" s="961">
        <v>107476</v>
      </c>
      <c r="AF24" s="961">
        <v>716597</v>
      </c>
      <c r="AG24" s="961">
        <v>179043</v>
      </c>
      <c r="AH24" s="961">
        <v>466828</v>
      </c>
      <c r="AI24" s="961">
        <v>143501</v>
      </c>
      <c r="AJ24" s="961">
        <v>278476</v>
      </c>
      <c r="AK24" s="961">
        <v>0</v>
      </c>
      <c r="AL24" s="962">
        <v>257919</v>
      </c>
    </row>
    <row r="25" spans="1:38" s="105" customFormat="1" ht="13.5" customHeight="1">
      <c r="A25" s="559"/>
      <c r="B25" s="955"/>
      <c r="C25" s="960"/>
      <c r="D25" s="960"/>
      <c r="E25" s="960"/>
      <c r="F25" s="960"/>
      <c r="G25" s="960"/>
      <c r="H25" s="960"/>
      <c r="I25" s="960"/>
      <c r="J25" s="960"/>
      <c r="K25" s="960"/>
      <c r="L25" s="960"/>
      <c r="M25" s="960"/>
      <c r="N25" s="960"/>
      <c r="O25" s="960"/>
      <c r="P25" s="143"/>
      <c r="Q25" s="960"/>
      <c r="R25" s="960"/>
      <c r="S25" s="960"/>
      <c r="T25" s="960"/>
      <c r="U25" s="960"/>
      <c r="V25" s="961"/>
      <c r="W25" s="961"/>
      <c r="X25" s="961"/>
      <c r="Y25" s="961"/>
      <c r="Z25" s="961"/>
      <c r="AA25" s="961"/>
      <c r="AB25" s="961"/>
      <c r="AC25" s="961"/>
      <c r="AD25" s="961"/>
      <c r="AE25" s="961"/>
      <c r="AF25" s="961"/>
      <c r="AG25" s="961"/>
      <c r="AH25" s="961"/>
      <c r="AI25" s="961"/>
      <c r="AJ25" s="961"/>
      <c r="AK25" s="961"/>
      <c r="AL25" s="962"/>
    </row>
    <row r="26" spans="1:38" s="105" customFormat="1" ht="12.75" customHeight="1">
      <c r="A26" s="559" t="s">
        <v>1044</v>
      </c>
      <c r="B26" s="955">
        <v>4676131</v>
      </c>
      <c r="C26" s="960">
        <v>4518501</v>
      </c>
      <c r="D26" s="960">
        <f>SUM(B26-C26)</f>
        <v>157630</v>
      </c>
      <c r="E26" s="960">
        <v>0</v>
      </c>
      <c r="F26" s="960">
        <f>SUM(D26-E26)</f>
        <v>157630</v>
      </c>
      <c r="G26" s="960">
        <v>1226467</v>
      </c>
      <c r="H26" s="960">
        <v>51791</v>
      </c>
      <c r="I26" s="960">
        <v>0</v>
      </c>
      <c r="J26" s="960">
        <v>54460</v>
      </c>
      <c r="K26" s="960">
        <v>1509162</v>
      </c>
      <c r="L26" s="960">
        <v>3746</v>
      </c>
      <c r="M26" s="960">
        <v>40713</v>
      </c>
      <c r="N26" s="960">
        <v>112366</v>
      </c>
      <c r="O26" s="960">
        <v>14542</v>
      </c>
      <c r="P26" s="960">
        <v>724664</v>
      </c>
      <c r="Q26" s="142">
        <v>0</v>
      </c>
      <c r="R26" s="960">
        <v>207749</v>
      </c>
      <c r="S26" s="960">
        <v>164725</v>
      </c>
      <c r="T26" s="960">
        <v>1810</v>
      </c>
      <c r="U26" s="960">
        <v>0</v>
      </c>
      <c r="V26" s="961">
        <v>0</v>
      </c>
      <c r="W26" s="961">
        <v>126536</v>
      </c>
      <c r="X26" s="961">
        <v>437400</v>
      </c>
      <c r="Y26" s="961">
        <v>91989</v>
      </c>
      <c r="Z26" s="961">
        <v>600449</v>
      </c>
      <c r="AA26" s="961">
        <v>865933</v>
      </c>
      <c r="AB26" s="961">
        <v>415127</v>
      </c>
      <c r="AC26" s="961">
        <v>20588</v>
      </c>
      <c r="AD26" s="961">
        <v>292962</v>
      </c>
      <c r="AE26" s="961">
        <v>181733</v>
      </c>
      <c r="AF26" s="961">
        <v>955983</v>
      </c>
      <c r="AG26" s="961">
        <v>174994</v>
      </c>
      <c r="AH26" s="961">
        <v>563553</v>
      </c>
      <c r="AI26" s="961">
        <v>9929</v>
      </c>
      <c r="AJ26" s="961">
        <v>198343</v>
      </c>
      <c r="AK26" s="961">
        <v>1488</v>
      </c>
      <c r="AL26" s="962">
        <v>145430</v>
      </c>
    </row>
    <row r="27" spans="1:38" s="105" customFormat="1" ht="12.75" customHeight="1">
      <c r="A27" s="559" t="s">
        <v>1046</v>
      </c>
      <c r="B27" s="955">
        <v>6682101</v>
      </c>
      <c r="C27" s="960">
        <v>6527761</v>
      </c>
      <c r="D27" s="960">
        <f>SUM(B27-C27)</f>
        <v>154340</v>
      </c>
      <c r="E27" s="960">
        <v>0</v>
      </c>
      <c r="F27" s="960">
        <f>SUM(D27-E27)</f>
        <v>154340</v>
      </c>
      <c r="G27" s="960">
        <v>2295010</v>
      </c>
      <c r="H27" s="960">
        <v>67320</v>
      </c>
      <c r="I27" s="960">
        <v>9714</v>
      </c>
      <c r="J27" s="960">
        <v>71721</v>
      </c>
      <c r="K27" s="960">
        <v>1307069</v>
      </c>
      <c r="L27" s="960">
        <v>8753</v>
      </c>
      <c r="M27" s="960">
        <v>303</v>
      </c>
      <c r="N27" s="960">
        <v>113762</v>
      </c>
      <c r="O27" s="960">
        <v>23868</v>
      </c>
      <c r="P27" s="960">
        <v>1040049</v>
      </c>
      <c r="Q27" s="142">
        <v>0</v>
      </c>
      <c r="R27" s="960">
        <v>385285</v>
      </c>
      <c r="S27" s="960">
        <v>183810</v>
      </c>
      <c r="T27" s="960">
        <v>17204</v>
      </c>
      <c r="U27" s="960">
        <v>40000</v>
      </c>
      <c r="V27" s="961">
        <v>147074</v>
      </c>
      <c r="W27" s="961">
        <v>299359</v>
      </c>
      <c r="X27" s="961">
        <v>671800</v>
      </c>
      <c r="Y27" s="961">
        <v>111630</v>
      </c>
      <c r="Z27" s="961">
        <v>1206515</v>
      </c>
      <c r="AA27" s="961">
        <v>1018635</v>
      </c>
      <c r="AB27" s="961">
        <v>302665</v>
      </c>
      <c r="AC27" s="961">
        <v>8438</v>
      </c>
      <c r="AD27" s="961">
        <v>496676</v>
      </c>
      <c r="AE27" s="961">
        <v>89648</v>
      </c>
      <c r="AF27" s="961">
        <v>1646082</v>
      </c>
      <c r="AG27" s="961">
        <v>243015</v>
      </c>
      <c r="AH27" s="961">
        <v>1022605</v>
      </c>
      <c r="AI27" s="961">
        <v>29199</v>
      </c>
      <c r="AJ27" s="961">
        <v>352653</v>
      </c>
      <c r="AK27" s="961">
        <v>0</v>
      </c>
      <c r="AL27" s="962">
        <v>0</v>
      </c>
    </row>
    <row r="28" spans="1:38" s="105" customFormat="1" ht="12.75" customHeight="1">
      <c r="A28" s="559" t="s">
        <v>1048</v>
      </c>
      <c r="B28" s="955">
        <v>5901803</v>
      </c>
      <c r="C28" s="960">
        <v>5668416</v>
      </c>
      <c r="D28" s="960">
        <f>SUM(B28-C28)</f>
        <v>233387</v>
      </c>
      <c r="E28" s="960">
        <v>0</v>
      </c>
      <c r="F28" s="960">
        <f>SUM(D28-E28)</f>
        <v>233387</v>
      </c>
      <c r="G28" s="960">
        <v>1474964</v>
      </c>
      <c r="H28" s="960">
        <v>65378</v>
      </c>
      <c r="I28" s="960">
        <v>183</v>
      </c>
      <c r="J28" s="960">
        <v>64465</v>
      </c>
      <c r="K28" s="960">
        <v>1499129</v>
      </c>
      <c r="L28" s="960">
        <v>6984</v>
      </c>
      <c r="M28" s="960">
        <v>102309</v>
      </c>
      <c r="N28" s="960">
        <v>94256</v>
      </c>
      <c r="O28" s="960">
        <v>16783</v>
      </c>
      <c r="P28" s="960">
        <v>985896</v>
      </c>
      <c r="Q28" s="142">
        <v>31266</v>
      </c>
      <c r="R28" s="960">
        <v>569288</v>
      </c>
      <c r="S28" s="960">
        <v>55917</v>
      </c>
      <c r="T28" s="960">
        <v>25891</v>
      </c>
      <c r="U28" s="960">
        <v>0</v>
      </c>
      <c r="V28" s="961">
        <v>111519</v>
      </c>
      <c r="W28" s="961">
        <v>67675</v>
      </c>
      <c r="X28" s="961">
        <v>729900</v>
      </c>
      <c r="Y28" s="961">
        <v>101439</v>
      </c>
      <c r="Z28" s="961">
        <v>832108</v>
      </c>
      <c r="AA28" s="961">
        <v>797633</v>
      </c>
      <c r="AB28" s="961">
        <v>361899</v>
      </c>
      <c r="AC28" s="961">
        <v>9213</v>
      </c>
      <c r="AD28" s="961">
        <v>669612</v>
      </c>
      <c r="AE28" s="961">
        <v>80226</v>
      </c>
      <c r="AF28" s="961">
        <v>1179737</v>
      </c>
      <c r="AG28" s="961">
        <v>210523</v>
      </c>
      <c r="AH28" s="961">
        <v>1127676</v>
      </c>
      <c r="AI28" s="961">
        <v>48764</v>
      </c>
      <c r="AJ28" s="961">
        <v>249586</v>
      </c>
      <c r="AK28" s="961">
        <v>0</v>
      </c>
      <c r="AL28" s="962">
        <v>0</v>
      </c>
    </row>
    <row r="29" spans="1:38" s="105" customFormat="1" ht="12.75" customHeight="1">
      <c r="A29" s="559" t="s">
        <v>1050</v>
      </c>
      <c r="B29" s="955">
        <v>4663376</v>
      </c>
      <c r="C29" s="960">
        <v>4504886</v>
      </c>
      <c r="D29" s="960">
        <f>SUM(B29-C29)</f>
        <v>158490</v>
      </c>
      <c r="E29" s="960">
        <v>19122</v>
      </c>
      <c r="F29" s="960">
        <f>SUM(D29-E29)</f>
        <v>139368</v>
      </c>
      <c r="G29" s="960">
        <v>558282</v>
      </c>
      <c r="H29" s="960">
        <v>56394</v>
      </c>
      <c r="I29" s="960">
        <v>0</v>
      </c>
      <c r="J29" s="960">
        <v>42456</v>
      </c>
      <c r="K29" s="960">
        <v>1732020</v>
      </c>
      <c r="L29" s="960">
        <v>4338</v>
      </c>
      <c r="M29" s="960">
        <v>214681</v>
      </c>
      <c r="N29" s="960">
        <v>68949</v>
      </c>
      <c r="O29" s="960">
        <v>12642</v>
      </c>
      <c r="P29" s="960">
        <v>796408</v>
      </c>
      <c r="Q29" s="142">
        <v>0</v>
      </c>
      <c r="R29" s="960">
        <v>368261</v>
      </c>
      <c r="S29" s="960">
        <v>12435</v>
      </c>
      <c r="T29" s="960">
        <v>6270</v>
      </c>
      <c r="U29" s="960">
        <v>0</v>
      </c>
      <c r="V29" s="961">
        <v>75796</v>
      </c>
      <c r="W29" s="961">
        <v>59444</v>
      </c>
      <c r="X29" s="961">
        <v>655000</v>
      </c>
      <c r="Y29" s="961">
        <v>80502</v>
      </c>
      <c r="Z29" s="961">
        <v>564343</v>
      </c>
      <c r="AA29" s="961">
        <v>870978</v>
      </c>
      <c r="AB29" s="961">
        <v>400853</v>
      </c>
      <c r="AC29" s="961">
        <v>10271</v>
      </c>
      <c r="AD29" s="961">
        <v>483095</v>
      </c>
      <c r="AE29" s="961">
        <v>69378</v>
      </c>
      <c r="AF29" s="961">
        <v>570856</v>
      </c>
      <c r="AG29" s="961">
        <v>300235</v>
      </c>
      <c r="AH29" s="961">
        <v>777674</v>
      </c>
      <c r="AI29" s="961">
        <v>85360</v>
      </c>
      <c r="AJ29" s="961">
        <v>291341</v>
      </c>
      <c r="AK29" s="961">
        <v>0</v>
      </c>
      <c r="AL29" s="962">
        <v>0</v>
      </c>
    </row>
    <row r="30" spans="1:38" s="105" customFormat="1" ht="12.75" customHeight="1">
      <c r="A30" s="559" t="s">
        <v>1052</v>
      </c>
      <c r="B30" s="955">
        <v>5157111</v>
      </c>
      <c r="C30" s="960">
        <v>5053138</v>
      </c>
      <c r="D30" s="960">
        <f>SUM(B30-C30)</f>
        <v>103973</v>
      </c>
      <c r="E30" s="960">
        <v>0</v>
      </c>
      <c r="F30" s="960">
        <f>SUM(D30-E30)</f>
        <v>103973</v>
      </c>
      <c r="G30" s="960">
        <v>1096857</v>
      </c>
      <c r="H30" s="960">
        <v>56627</v>
      </c>
      <c r="I30" s="960">
        <v>0</v>
      </c>
      <c r="J30" s="960">
        <v>60599</v>
      </c>
      <c r="K30" s="960">
        <v>1722810</v>
      </c>
      <c r="L30" s="960">
        <v>7120</v>
      </c>
      <c r="M30" s="960">
        <v>26761</v>
      </c>
      <c r="N30" s="960">
        <v>77757</v>
      </c>
      <c r="O30" s="960">
        <v>17349</v>
      </c>
      <c r="P30" s="960">
        <v>807952</v>
      </c>
      <c r="Q30" s="142">
        <v>0</v>
      </c>
      <c r="R30" s="960">
        <v>234576</v>
      </c>
      <c r="S30" s="960">
        <v>39304</v>
      </c>
      <c r="T30" s="960">
        <v>4334</v>
      </c>
      <c r="U30" s="960">
        <v>1404</v>
      </c>
      <c r="V30" s="961">
        <v>39195</v>
      </c>
      <c r="W30" s="961">
        <v>226666</v>
      </c>
      <c r="X30" s="961">
        <v>737800</v>
      </c>
      <c r="Y30" s="961">
        <v>99025</v>
      </c>
      <c r="Z30" s="961">
        <v>789976</v>
      </c>
      <c r="AA30" s="961">
        <v>934100</v>
      </c>
      <c r="AB30" s="961">
        <v>508665</v>
      </c>
      <c r="AC30" s="961">
        <v>23075</v>
      </c>
      <c r="AD30" s="961">
        <v>297570</v>
      </c>
      <c r="AE30" s="961">
        <v>122033</v>
      </c>
      <c r="AF30" s="961">
        <v>944599</v>
      </c>
      <c r="AG30" s="961">
        <v>172190</v>
      </c>
      <c r="AH30" s="961">
        <v>913135</v>
      </c>
      <c r="AI30" s="961">
        <v>31890</v>
      </c>
      <c r="AJ30" s="961">
        <v>216880</v>
      </c>
      <c r="AK30" s="961">
        <v>0</v>
      </c>
      <c r="AL30" s="962">
        <v>0</v>
      </c>
    </row>
    <row r="31" spans="1:38" s="105" customFormat="1" ht="12.75" customHeight="1">
      <c r="A31" s="559"/>
      <c r="B31" s="955"/>
      <c r="C31" s="960"/>
      <c r="D31" s="960"/>
      <c r="E31" s="960"/>
      <c r="F31" s="960"/>
      <c r="G31" s="960"/>
      <c r="H31" s="960"/>
      <c r="I31" s="960"/>
      <c r="J31" s="960"/>
      <c r="K31" s="960"/>
      <c r="L31" s="960"/>
      <c r="M31" s="960"/>
      <c r="N31" s="960"/>
      <c r="O31" s="960"/>
      <c r="P31" s="143"/>
      <c r="Q31" s="960"/>
      <c r="R31" s="960"/>
      <c r="S31" s="960"/>
      <c r="T31" s="960"/>
      <c r="U31" s="960"/>
      <c r="V31" s="961"/>
      <c r="W31" s="961"/>
      <c r="X31" s="961"/>
      <c r="Y31" s="961"/>
      <c r="Z31" s="961"/>
      <c r="AA31" s="961"/>
      <c r="AB31" s="961"/>
      <c r="AC31" s="961"/>
      <c r="AD31" s="961"/>
      <c r="AE31" s="961"/>
      <c r="AF31" s="961"/>
      <c r="AG31" s="961"/>
      <c r="AH31" s="961"/>
      <c r="AI31" s="961"/>
      <c r="AJ31" s="961"/>
      <c r="AK31" s="961"/>
      <c r="AL31" s="962"/>
    </row>
    <row r="32" spans="1:38" s="105" customFormat="1" ht="12.75" customHeight="1">
      <c r="A32" s="559" t="s">
        <v>1054</v>
      </c>
      <c r="B32" s="955">
        <v>2299827</v>
      </c>
      <c r="C32" s="960">
        <v>2214364</v>
      </c>
      <c r="D32" s="960">
        <f aca="true" t="shared" si="5" ref="D32:D38">SUM(B32-C32)</f>
        <v>85463</v>
      </c>
      <c r="E32" s="960">
        <v>0</v>
      </c>
      <c r="F32" s="960">
        <f aca="true" t="shared" si="6" ref="F32:F38">SUM(D32-E32)</f>
        <v>85463</v>
      </c>
      <c r="G32" s="960">
        <v>356787</v>
      </c>
      <c r="H32" s="960">
        <v>22125</v>
      </c>
      <c r="I32" s="960">
        <v>0</v>
      </c>
      <c r="J32" s="960">
        <v>23148</v>
      </c>
      <c r="K32" s="960">
        <v>775593</v>
      </c>
      <c r="L32" s="960">
        <v>1801</v>
      </c>
      <c r="M32" s="960">
        <v>5285</v>
      </c>
      <c r="N32" s="960">
        <v>11928</v>
      </c>
      <c r="O32" s="960">
        <v>5654</v>
      </c>
      <c r="P32" s="960">
        <v>283287</v>
      </c>
      <c r="Q32" s="142">
        <v>0</v>
      </c>
      <c r="R32" s="960">
        <v>207801</v>
      </c>
      <c r="S32" s="960">
        <v>2778</v>
      </c>
      <c r="T32" s="960">
        <v>3687</v>
      </c>
      <c r="U32" s="960">
        <v>0</v>
      </c>
      <c r="V32" s="961">
        <v>58206</v>
      </c>
      <c r="W32" s="961">
        <v>35547</v>
      </c>
      <c r="X32" s="961">
        <v>506200</v>
      </c>
      <c r="Y32" s="961">
        <v>47231</v>
      </c>
      <c r="Z32" s="961">
        <v>305425</v>
      </c>
      <c r="AA32" s="961">
        <v>213088</v>
      </c>
      <c r="AB32" s="961">
        <v>102555</v>
      </c>
      <c r="AC32" s="961">
        <v>993</v>
      </c>
      <c r="AD32" s="961">
        <v>260965</v>
      </c>
      <c r="AE32" s="961">
        <v>39968</v>
      </c>
      <c r="AF32" s="961">
        <v>387822</v>
      </c>
      <c r="AG32" s="961">
        <v>48518</v>
      </c>
      <c r="AH32" s="961">
        <v>652079</v>
      </c>
      <c r="AI32" s="961">
        <v>33036</v>
      </c>
      <c r="AJ32" s="961">
        <v>122684</v>
      </c>
      <c r="AK32" s="961">
        <v>0</v>
      </c>
      <c r="AL32" s="962">
        <v>0</v>
      </c>
    </row>
    <row r="33" spans="1:38" s="105" customFormat="1" ht="12.75" customHeight="1">
      <c r="A33" s="559" t="s">
        <v>1056</v>
      </c>
      <c r="B33" s="955">
        <v>1822336</v>
      </c>
      <c r="C33" s="960">
        <v>1763629</v>
      </c>
      <c r="D33" s="960">
        <f t="shared" si="5"/>
        <v>58707</v>
      </c>
      <c r="E33" s="960">
        <v>0</v>
      </c>
      <c r="F33" s="960">
        <f t="shared" si="6"/>
        <v>58707</v>
      </c>
      <c r="G33" s="960">
        <v>278871</v>
      </c>
      <c r="H33" s="960">
        <v>11938</v>
      </c>
      <c r="I33" s="960">
        <v>0</v>
      </c>
      <c r="J33" s="960">
        <v>13439</v>
      </c>
      <c r="K33" s="960">
        <v>563544</v>
      </c>
      <c r="L33" s="960">
        <v>631</v>
      </c>
      <c r="M33" s="960">
        <v>3185</v>
      </c>
      <c r="N33" s="960">
        <v>26277</v>
      </c>
      <c r="O33" s="960">
        <v>5186</v>
      </c>
      <c r="P33" s="960">
        <v>241177</v>
      </c>
      <c r="Q33" s="142">
        <v>0</v>
      </c>
      <c r="R33" s="960">
        <v>173137</v>
      </c>
      <c r="S33" s="960">
        <v>5646</v>
      </c>
      <c r="T33" s="960">
        <v>10807</v>
      </c>
      <c r="U33" s="960">
        <v>0</v>
      </c>
      <c r="V33" s="961">
        <v>56187</v>
      </c>
      <c r="W33" s="961">
        <v>22311</v>
      </c>
      <c r="X33" s="961">
        <v>410000</v>
      </c>
      <c r="Y33" s="961">
        <v>43174</v>
      </c>
      <c r="Z33" s="961">
        <v>211415</v>
      </c>
      <c r="AA33" s="961">
        <v>207598</v>
      </c>
      <c r="AB33" s="961">
        <v>107500</v>
      </c>
      <c r="AC33" s="961">
        <v>26538</v>
      </c>
      <c r="AD33" s="961">
        <v>233293</v>
      </c>
      <c r="AE33" s="961">
        <v>15196</v>
      </c>
      <c r="AF33" s="961">
        <v>242972</v>
      </c>
      <c r="AG33" s="961">
        <v>33728</v>
      </c>
      <c r="AH33" s="961">
        <v>549077</v>
      </c>
      <c r="AI33" s="961">
        <v>5696</v>
      </c>
      <c r="AJ33" s="961">
        <v>87442</v>
      </c>
      <c r="AK33" s="961">
        <v>0</v>
      </c>
      <c r="AL33" s="962">
        <v>0</v>
      </c>
    </row>
    <row r="34" spans="1:38" s="105" customFormat="1" ht="12.75" customHeight="1">
      <c r="A34" s="559" t="s">
        <v>1058</v>
      </c>
      <c r="B34" s="955">
        <v>2923612</v>
      </c>
      <c r="C34" s="960">
        <v>2835023</v>
      </c>
      <c r="D34" s="960">
        <f t="shared" si="5"/>
        <v>88589</v>
      </c>
      <c r="E34" s="960">
        <v>0</v>
      </c>
      <c r="F34" s="960">
        <f t="shared" si="6"/>
        <v>88589</v>
      </c>
      <c r="G34" s="960">
        <v>633657</v>
      </c>
      <c r="H34" s="960">
        <v>26302</v>
      </c>
      <c r="I34" s="960">
        <v>0</v>
      </c>
      <c r="J34" s="960">
        <v>26578</v>
      </c>
      <c r="K34" s="960">
        <v>898102</v>
      </c>
      <c r="L34" s="960">
        <v>1635</v>
      </c>
      <c r="M34" s="960">
        <v>7782</v>
      </c>
      <c r="N34" s="960">
        <v>45961</v>
      </c>
      <c r="O34" s="960">
        <v>12277</v>
      </c>
      <c r="P34" s="960">
        <v>365866</v>
      </c>
      <c r="Q34" s="142">
        <v>0</v>
      </c>
      <c r="R34" s="960">
        <v>273810</v>
      </c>
      <c r="S34" s="960">
        <v>4349</v>
      </c>
      <c r="T34" s="960">
        <v>1160</v>
      </c>
      <c r="U34" s="960">
        <v>49664</v>
      </c>
      <c r="V34" s="961">
        <v>28583</v>
      </c>
      <c r="W34" s="961">
        <v>42786</v>
      </c>
      <c r="X34" s="961">
        <v>505100</v>
      </c>
      <c r="Y34" s="961">
        <v>65563</v>
      </c>
      <c r="Z34" s="961">
        <v>456541</v>
      </c>
      <c r="AA34" s="961">
        <v>362213</v>
      </c>
      <c r="AB34" s="961">
        <v>128715</v>
      </c>
      <c r="AC34" s="961">
        <v>1041</v>
      </c>
      <c r="AD34" s="961">
        <v>337853</v>
      </c>
      <c r="AE34" s="961">
        <v>80321</v>
      </c>
      <c r="AF34" s="961">
        <v>411911</v>
      </c>
      <c r="AG34" s="961">
        <v>140855</v>
      </c>
      <c r="AH34" s="961">
        <v>662645</v>
      </c>
      <c r="AI34" s="961">
        <v>4791</v>
      </c>
      <c r="AJ34" s="961">
        <v>163874</v>
      </c>
      <c r="AK34" s="961">
        <v>18700</v>
      </c>
      <c r="AL34" s="962">
        <v>0</v>
      </c>
    </row>
    <row r="35" spans="1:38" s="105" customFormat="1" ht="12.75" customHeight="1">
      <c r="A35" s="559" t="s">
        <v>1060</v>
      </c>
      <c r="B35" s="955">
        <v>2890386</v>
      </c>
      <c r="C35" s="960">
        <v>2867620</v>
      </c>
      <c r="D35" s="960">
        <f t="shared" si="5"/>
        <v>22766</v>
      </c>
      <c r="E35" s="960">
        <v>0</v>
      </c>
      <c r="F35" s="960">
        <f t="shared" si="6"/>
        <v>22766</v>
      </c>
      <c r="G35" s="960">
        <v>276568</v>
      </c>
      <c r="H35" s="960">
        <v>21362</v>
      </c>
      <c r="I35" s="960">
        <v>0</v>
      </c>
      <c r="J35" s="960">
        <v>23360</v>
      </c>
      <c r="K35" s="960">
        <v>997803</v>
      </c>
      <c r="L35" s="960">
        <v>929</v>
      </c>
      <c r="M35" s="960">
        <v>14593</v>
      </c>
      <c r="N35" s="960">
        <v>37541</v>
      </c>
      <c r="O35" s="960">
        <v>4617</v>
      </c>
      <c r="P35" s="960">
        <v>347702</v>
      </c>
      <c r="Q35" s="142">
        <v>0</v>
      </c>
      <c r="R35" s="960">
        <v>346511</v>
      </c>
      <c r="S35" s="960">
        <v>109329</v>
      </c>
      <c r="T35" s="960">
        <v>100</v>
      </c>
      <c r="U35" s="960">
        <v>85017</v>
      </c>
      <c r="V35" s="961">
        <v>18031</v>
      </c>
      <c r="W35" s="961">
        <v>84323</v>
      </c>
      <c r="X35" s="961">
        <v>522600</v>
      </c>
      <c r="Y35" s="961">
        <v>38870</v>
      </c>
      <c r="Z35" s="961">
        <v>697823</v>
      </c>
      <c r="AA35" s="961">
        <v>214018</v>
      </c>
      <c r="AB35" s="961">
        <v>223112</v>
      </c>
      <c r="AC35" s="961">
        <v>1092</v>
      </c>
      <c r="AD35" s="961">
        <v>402136</v>
      </c>
      <c r="AE35" s="961">
        <v>101867</v>
      </c>
      <c r="AF35" s="961">
        <v>392414</v>
      </c>
      <c r="AG35" s="961">
        <v>93502</v>
      </c>
      <c r="AH35" s="961">
        <v>443182</v>
      </c>
      <c r="AI35" s="961">
        <v>77745</v>
      </c>
      <c r="AJ35" s="961">
        <v>181859</v>
      </c>
      <c r="AK35" s="961">
        <v>0</v>
      </c>
      <c r="AL35" s="962">
        <v>0</v>
      </c>
    </row>
    <row r="36" spans="1:38" s="105" customFormat="1" ht="12.75" customHeight="1">
      <c r="A36" s="559" t="s">
        <v>1062</v>
      </c>
      <c r="B36" s="955">
        <v>2651811</v>
      </c>
      <c r="C36" s="960">
        <v>2601222</v>
      </c>
      <c r="D36" s="960">
        <f t="shared" si="5"/>
        <v>50589</v>
      </c>
      <c r="E36" s="960">
        <v>0</v>
      </c>
      <c r="F36" s="960">
        <f t="shared" si="6"/>
        <v>50589</v>
      </c>
      <c r="G36" s="960">
        <v>272844</v>
      </c>
      <c r="H36" s="960">
        <v>18929</v>
      </c>
      <c r="I36" s="960">
        <v>0</v>
      </c>
      <c r="J36" s="960">
        <v>21399</v>
      </c>
      <c r="K36" s="960">
        <v>949036</v>
      </c>
      <c r="L36" s="960">
        <v>445</v>
      </c>
      <c r="M36" s="960">
        <v>41999</v>
      </c>
      <c r="N36" s="960">
        <v>26809</v>
      </c>
      <c r="O36" s="960">
        <v>7129</v>
      </c>
      <c r="P36" s="960">
        <v>283999</v>
      </c>
      <c r="Q36" s="142">
        <v>0</v>
      </c>
      <c r="R36" s="960">
        <v>404608</v>
      </c>
      <c r="S36" s="960">
        <v>28471</v>
      </c>
      <c r="T36" s="960">
        <v>1345</v>
      </c>
      <c r="U36" s="960">
        <v>0</v>
      </c>
      <c r="V36" s="961">
        <v>57194</v>
      </c>
      <c r="W36" s="961">
        <v>59304</v>
      </c>
      <c r="X36" s="961">
        <v>478300</v>
      </c>
      <c r="Y36" s="961">
        <v>48218</v>
      </c>
      <c r="Z36" s="961">
        <v>434166</v>
      </c>
      <c r="AA36" s="961">
        <v>315624</v>
      </c>
      <c r="AB36" s="961">
        <v>123454</v>
      </c>
      <c r="AC36" s="961">
        <v>1744</v>
      </c>
      <c r="AD36" s="961">
        <v>321153</v>
      </c>
      <c r="AE36" s="961">
        <v>75060</v>
      </c>
      <c r="AF36" s="961">
        <v>535415</v>
      </c>
      <c r="AG36" s="961">
        <v>99646</v>
      </c>
      <c r="AH36" s="961">
        <v>465257</v>
      </c>
      <c r="AI36" s="961">
        <v>42129</v>
      </c>
      <c r="AJ36" s="961">
        <v>139356</v>
      </c>
      <c r="AK36" s="961">
        <v>0</v>
      </c>
      <c r="AL36" s="962">
        <v>0</v>
      </c>
    </row>
    <row r="37" spans="1:38" s="105" customFormat="1" ht="12.75" customHeight="1">
      <c r="A37" s="559" t="s">
        <v>1016</v>
      </c>
      <c r="B37" s="955">
        <v>2249362</v>
      </c>
      <c r="C37" s="960">
        <v>2199319</v>
      </c>
      <c r="D37" s="960">
        <f t="shared" si="5"/>
        <v>50043</v>
      </c>
      <c r="E37" s="960">
        <v>0</v>
      </c>
      <c r="F37" s="960">
        <f t="shared" si="6"/>
        <v>50043</v>
      </c>
      <c r="G37" s="960">
        <v>340184</v>
      </c>
      <c r="H37" s="960">
        <v>27223</v>
      </c>
      <c r="I37" s="960">
        <v>0</v>
      </c>
      <c r="J37" s="960">
        <v>29137</v>
      </c>
      <c r="K37" s="960">
        <v>932330</v>
      </c>
      <c r="L37" s="960">
        <v>724</v>
      </c>
      <c r="M37" s="960">
        <v>21953</v>
      </c>
      <c r="N37" s="960">
        <v>20625</v>
      </c>
      <c r="O37" s="960">
        <v>4512</v>
      </c>
      <c r="P37" s="960">
        <v>205496</v>
      </c>
      <c r="Q37" s="142">
        <v>0</v>
      </c>
      <c r="R37" s="960">
        <v>297233</v>
      </c>
      <c r="S37" s="960">
        <v>12291</v>
      </c>
      <c r="T37" s="960">
        <v>200</v>
      </c>
      <c r="U37" s="960">
        <v>0</v>
      </c>
      <c r="V37" s="961">
        <v>12924</v>
      </c>
      <c r="W37" s="961">
        <v>34330</v>
      </c>
      <c r="X37" s="961">
        <v>310200</v>
      </c>
      <c r="Y37" s="961">
        <v>43947</v>
      </c>
      <c r="Z37" s="961">
        <v>354610</v>
      </c>
      <c r="AA37" s="961">
        <v>232619</v>
      </c>
      <c r="AB37" s="961">
        <v>117704</v>
      </c>
      <c r="AC37" s="961">
        <v>833</v>
      </c>
      <c r="AD37" s="961">
        <v>402433</v>
      </c>
      <c r="AE37" s="961">
        <v>38966</v>
      </c>
      <c r="AF37" s="961">
        <v>287655</v>
      </c>
      <c r="AG37" s="961">
        <v>96602</v>
      </c>
      <c r="AH37" s="961">
        <v>380302</v>
      </c>
      <c r="AI37" s="961">
        <v>62946</v>
      </c>
      <c r="AJ37" s="961">
        <v>180702</v>
      </c>
      <c r="AK37" s="961">
        <v>0</v>
      </c>
      <c r="AL37" s="962">
        <v>0</v>
      </c>
    </row>
    <row r="38" spans="1:38" s="105" customFormat="1" ht="12.75" customHeight="1">
      <c r="A38" s="559" t="s">
        <v>1017</v>
      </c>
      <c r="B38" s="955">
        <v>1768510</v>
      </c>
      <c r="C38" s="960">
        <v>1732481</v>
      </c>
      <c r="D38" s="960">
        <f t="shared" si="5"/>
        <v>36029</v>
      </c>
      <c r="E38" s="960">
        <v>0</v>
      </c>
      <c r="F38" s="960">
        <f t="shared" si="6"/>
        <v>36029</v>
      </c>
      <c r="G38" s="960">
        <v>242090</v>
      </c>
      <c r="H38" s="960">
        <v>20549</v>
      </c>
      <c r="I38" s="960">
        <v>0</v>
      </c>
      <c r="J38" s="960">
        <v>21464</v>
      </c>
      <c r="K38" s="960">
        <v>798202</v>
      </c>
      <c r="L38" s="960">
        <v>780</v>
      </c>
      <c r="M38" s="960">
        <v>54237</v>
      </c>
      <c r="N38" s="960">
        <v>18212</v>
      </c>
      <c r="O38" s="960">
        <v>4322</v>
      </c>
      <c r="P38" s="960">
        <v>129171</v>
      </c>
      <c r="Q38" s="142">
        <v>0</v>
      </c>
      <c r="R38" s="960">
        <v>204937</v>
      </c>
      <c r="S38" s="960">
        <v>12864</v>
      </c>
      <c r="T38" s="960">
        <v>1803</v>
      </c>
      <c r="U38" s="960">
        <v>0</v>
      </c>
      <c r="V38" s="961">
        <v>46326</v>
      </c>
      <c r="W38" s="961">
        <v>26653</v>
      </c>
      <c r="X38" s="961">
        <v>186900</v>
      </c>
      <c r="Y38" s="961">
        <v>51742</v>
      </c>
      <c r="Z38" s="961">
        <v>289703</v>
      </c>
      <c r="AA38" s="961">
        <v>259657</v>
      </c>
      <c r="AB38" s="961">
        <v>112356</v>
      </c>
      <c r="AC38" s="961">
        <v>1775</v>
      </c>
      <c r="AD38" s="961">
        <v>236311</v>
      </c>
      <c r="AE38" s="961">
        <v>23146</v>
      </c>
      <c r="AF38" s="961">
        <v>260296</v>
      </c>
      <c r="AG38" s="961">
        <v>81872</v>
      </c>
      <c r="AH38" s="961">
        <v>256029</v>
      </c>
      <c r="AI38" s="961">
        <v>37219</v>
      </c>
      <c r="AJ38" s="961">
        <v>119026</v>
      </c>
      <c r="AK38" s="961">
        <v>3349</v>
      </c>
      <c r="AL38" s="962">
        <v>0</v>
      </c>
    </row>
    <row r="39" spans="1:38" s="105" customFormat="1" ht="12.75" customHeight="1">
      <c r="A39" s="559"/>
      <c r="B39" s="955"/>
      <c r="C39" s="960"/>
      <c r="D39" s="960"/>
      <c r="E39" s="960"/>
      <c r="F39" s="960"/>
      <c r="G39" s="960"/>
      <c r="H39" s="960"/>
      <c r="I39" s="960"/>
      <c r="J39" s="960"/>
      <c r="K39" s="960"/>
      <c r="L39" s="960"/>
      <c r="M39" s="960"/>
      <c r="N39" s="960"/>
      <c r="O39" s="960"/>
      <c r="P39" s="143"/>
      <c r="Q39" s="960"/>
      <c r="R39" s="960"/>
      <c r="S39" s="960"/>
      <c r="T39" s="960"/>
      <c r="U39" s="960"/>
      <c r="V39" s="961"/>
      <c r="W39" s="961"/>
      <c r="X39" s="961"/>
      <c r="Y39" s="961"/>
      <c r="Z39" s="961"/>
      <c r="AA39" s="961"/>
      <c r="AB39" s="961"/>
      <c r="AC39" s="961"/>
      <c r="AD39" s="961"/>
      <c r="AE39" s="961"/>
      <c r="AF39" s="961"/>
      <c r="AG39" s="961"/>
      <c r="AH39" s="961"/>
      <c r="AI39" s="961"/>
      <c r="AJ39" s="961"/>
      <c r="AK39" s="961"/>
      <c r="AL39" s="962"/>
    </row>
    <row r="40" spans="1:38" s="105" customFormat="1" ht="12.75" customHeight="1">
      <c r="A40" s="559" t="s">
        <v>1018</v>
      </c>
      <c r="B40" s="955">
        <v>2354392</v>
      </c>
      <c r="C40" s="960">
        <v>2318027</v>
      </c>
      <c r="D40" s="960">
        <f aca="true" t="shared" si="7" ref="D40:D46">SUM(B40-C40)</f>
        <v>36365</v>
      </c>
      <c r="E40" s="960">
        <v>0</v>
      </c>
      <c r="F40" s="960">
        <f aca="true" t="shared" si="8" ref="F40:F46">SUM(D40-E40)</f>
        <v>36365</v>
      </c>
      <c r="G40" s="960">
        <v>173549</v>
      </c>
      <c r="H40" s="960">
        <v>20214</v>
      </c>
      <c r="I40" s="960">
        <v>0</v>
      </c>
      <c r="J40" s="960">
        <v>21415</v>
      </c>
      <c r="K40" s="960">
        <v>748522</v>
      </c>
      <c r="L40" s="960">
        <v>538</v>
      </c>
      <c r="M40" s="960">
        <v>4697</v>
      </c>
      <c r="N40" s="960">
        <v>10363</v>
      </c>
      <c r="O40" s="960">
        <v>2511</v>
      </c>
      <c r="P40" s="143">
        <v>438485</v>
      </c>
      <c r="Q40" s="960">
        <v>0</v>
      </c>
      <c r="R40" s="960">
        <v>338572</v>
      </c>
      <c r="S40" s="960">
        <v>19574</v>
      </c>
      <c r="T40" s="960">
        <v>12816</v>
      </c>
      <c r="U40" s="960">
        <v>20000</v>
      </c>
      <c r="V40" s="961">
        <v>34758</v>
      </c>
      <c r="W40" s="961">
        <v>11278</v>
      </c>
      <c r="X40" s="961">
        <v>497100</v>
      </c>
      <c r="Y40" s="961">
        <v>31112</v>
      </c>
      <c r="Z40" s="961">
        <v>248496</v>
      </c>
      <c r="AA40" s="961">
        <v>117434</v>
      </c>
      <c r="AB40" s="961">
        <v>106780</v>
      </c>
      <c r="AC40" s="961">
        <v>1526</v>
      </c>
      <c r="AD40" s="961">
        <v>488073</v>
      </c>
      <c r="AE40" s="961">
        <v>9405</v>
      </c>
      <c r="AF40" s="961">
        <v>321682</v>
      </c>
      <c r="AG40" s="961">
        <v>66398</v>
      </c>
      <c r="AH40" s="961">
        <v>744969</v>
      </c>
      <c r="AI40" s="961">
        <v>76412</v>
      </c>
      <c r="AJ40" s="961">
        <v>105740</v>
      </c>
      <c r="AK40" s="961">
        <v>0</v>
      </c>
      <c r="AL40" s="962">
        <v>0</v>
      </c>
    </row>
    <row r="41" spans="1:38" s="105" customFormat="1" ht="12.75" customHeight="1">
      <c r="A41" s="559" t="s">
        <v>1019</v>
      </c>
      <c r="B41" s="955">
        <v>2855569</v>
      </c>
      <c r="C41" s="960">
        <v>2828765</v>
      </c>
      <c r="D41" s="960">
        <f t="shared" si="7"/>
        <v>26804</v>
      </c>
      <c r="E41" s="960">
        <v>0</v>
      </c>
      <c r="F41" s="960">
        <f t="shared" si="8"/>
        <v>26804</v>
      </c>
      <c r="G41" s="960">
        <v>341175</v>
      </c>
      <c r="H41" s="960">
        <v>23864</v>
      </c>
      <c r="I41" s="960">
        <v>0</v>
      </c>
      <c r="J41" s="960">
        <v>24978</v>
      </c>
      <c r="K41" s="960">
        <v>1001507</v>
      </c>
      <c r="L41" s="960">
        <v>687</v>
      </c>
      <c r="M41" s="960">
        <v>30650</v>
      </c>
      <c r="N41" s="960">
        <v>29856</v>
      </c>
      <c r="O41" s="960">
        <v>4797</v>
      </c>
      <c r="P41" s="143">
        <v>445936</v>
      </c>
      <c r="Q41" s="960">
        <v>0</v>
      </c>
      <c r="R41" s="960">
        <v>306117</v>
      </c>
      <c r="S41" s="960">
        <v>52957</v>
      </c>
      <c r="T41" s="960">
        <v>4444</v>
      </c>
      <c r="U41" s="960">
        <v>23126</v>
      </c>
      <c r="V41" s="961">
        <v>26793</v>
      </c>
      <c r="W41" s="961">
        <v>9582</v>
      </c>
      <c r="X41" s="961">
        <v>529100</v>
      </c>
      <c r="Y41" s="961">
        <v>44633</v>
      </c>
      <c r="Z41" s="961">
        <v>232863</v>
      </c>
      <c r="AA41" s="961">
        <v>228793</v>
      </c>
      <c r="AB41" s="961">
        <v>157309</v>
      </c>
      <c r="AC41" s="961">
        <v>2278</v>
      </c>
      <c r="AD41" s="961">
        <v>507143</v>
      </c>
      <c r="AE41" s="961">
        <v>30610</v>
      </c>
      <c r="AF41" s="961">
        <v>489807</v>
      </c>
      <c r="AG41" s="961">
        <v>89913</v>
      </c>
      <c r="AH41" s="961">
        <v>808254</v>
      </c>
      <c r="AI41" s="961">
        <v>14416</v>
      </c>
      <c r="AJ41" s="961">
        <v>222746</v>
      </c>
      <c r="AK41" s="961">
        <v>0</v>
      </c>
      <c r="AL41" s="962">
        <v>0</v>
      </c>
    </row>
    <row r="42" spans="1:38" s="105" customFormat="1" ht="12.75" customHeight="1">
      <c r="A42" s="559" t="s">
        <v>1021</v>
      </c>
      <c r="B42" s="955">
        <v>1582025</v>
      </c>
      <c r="C42" s="960">
        <v>1542159</v>
      </c>
      <c r="D42" s="960">
        <f t="shared" si="7"/>
        <v>39866</v>
      </c>
      <c r="E42" s="960">
        <v>0</v>
      </c>
      <c r="F42" s="960">
        <f t="shared" si="8"/>
        <v>39866</v>
      </c>
      <c r="G42" s="960">
        <v>172867</v>
      </c>
      <c r="H42" s="960">
        <v>14933</v>
      </c>
      <c r="I42" s="960">
        <v>0</v>
      </c>
      <c r="J42" s="960">
        <v>16240</v>
      </c>
      <c r="K42" s="960">
        <v>719185</v>
      </c>
      <c r="L42" s="960">
        <v>631</v>
      </c>
      <c r="M42" s="960">
        <v>20687</v>
      </c>
      <c r="N42" s="960">
        <v>19551</v>
      </c>
      <c r="O42" s="960">
        <v>1984</v>
      </c>
      <c r="P42" s="143">
        <v>79587</v>
      </c>
      <c r="Q42" s="960">
        <v>0</v>
      </c>
      <c r="R42" s="960">
        <v>160581</v>
      </c>
      <c r="S42" s="960">
        <v>15087</v>
      </c>
      <c r="T42" s="960">
        <v>4070</v>
      </c>
      <c r="U42" s="960">
        <v>20000</v>
      </c>
      <c r="V42" s="961">
        <v>33749</v>
      </c>
      <c r="W42" s="961">
        <v>100973</v>
      </c>
      <c r="X42" s="961">
        <v>201900</v>
      </c>
      <c r="Y42" s="961">
        <v>37726</v>
      </c>
      <c r="Z42" s="961">
        <v>265650</v>
      </c>
      <c r="AA42" s="961">
        <v>191572</v>
      </c>
      <c r="AB42" s="961">
        <v>95129</v>
      </c>
      <c r="AC42" s="961">
        <v>1203</v>
      </c>
      <c r="AD42" s="961">
        <v>213349</v>
      </c>
      <c r="AE42" s="961">
        <v>9553</v>
      </c>
      <c r="AF42" s="961">
        <v>248547</v>
      </c>
      <c r="AG42" s="961">
        <v>70246</v>
      </c>
      <c r="AH42" s="961">
        <v>179331</v>
      </c>
      <c r="AI42" s="961">
        <v>140742</v>
      </c>
      <c r="AJ42" s="961">
        <v>89111</v>
      </c>
      <c r="AK42" s="961">
        <v>0</v>
      </c>
      <c r="AL42" s="962">
        <v>0</v>
      </c>
    </row>
    <row r="43" spans="1:38" s="105" customFormat="1" ht="12.75" customHeight="1">
      <c r="A43" s="559" t="s">
        <v>1023</v>
      </c>
      <c r="B43" s="955">
        <v>2504103</v>
      </c>
      <c r="C43" s="960">
        <v>2471036</v>
      </c>
      <c r="D43" s="960">
        <f t="shared" si="7"/>
        <v>33067</v>
      </c>
      <c r="E43" s="960">
        <v>0</v>
      </c>
      <c r="F43" s="960">
        <f t="shared" si="8"/>
        <v>33067</v>
      </c>
      <c r="G43" s="960">
        <v>315695</v>
      </c>
      <c r="H43" s="960">
        <v>23634</v>
      </c>
      <c r="I43" s="960">
        <v>0</v>
      </c>
      <c r="J43" s="960">
        <v>27483</v>
      </c>
      <c r="K43" s="960">
        <v>1047054</v>
      </c>
      <c r="L43" s="960">
        <v>743</v>
      </c>
      <c r="M43" s="960">
        <v>16236</v>
      </c>
      <c r="N43" s="960">
        <v>31608</v>
      </c>
      <c r="O43" s="960">
        <v>3525</v>
      </c>
      <c r="P43" s="143">
        <v>339971</v>
      </c>
      <c r="Q43" s="960">
        <v>0</v>
      </c>
      <c r="R43" s="960">
        <v>207039</v>
      </c>
      <c r="S43" s="960">
        <v>10740</v>
      </c>
      <c r="T43" s="960">
        <v>0</v>
      </c>
      <c r="U43" s="960">
        <v>0</v>
      </c>
      <c r="V43" s="961">
        <v>44577</v>
      </c>
      <c r="W43" s="961">
        <v>32498</v>
      </c>
      <c r="X43" s="961">
        <v>403300</v>
      </c>
      <c r="Y43" s="961">
        <v>52307</v>
      </c>
      <c r="Z43" s="961">
        <v>320067</v>
      </c>
      <c r="AA43" s="961">
        <v>242431</v>
      </c>
      <c r="AB43" s="961">
        <v>190260</v>
      </c>
      <c r="AC43" s="961">
        <v>2630</v>
      </c>
      <c r="AD43" s="961">
        <v>317197</v>
      </c>
      <c r="AE43" s="961">
        <v>63752</v>
      </c>
      <c r="AF43" s="961">
        <v>466856</v>
      </c>
      <c r="AG43" s="961">
        <v>108392</v>
      </c>
      <c r="AH43" s="961">
        <v>504746</v>
      </c>
      <c r="AI43" s="961">
        <v>77420</v>
      </c>
      <c r="AJ43" s="961">
        <v>124978</v>
      </c>
      <c r="AK43" s="961">
        <v>0</v>
      </c>
      <c r="AL43" s="962">
        <v>0</v>
      </c>
    </row>
    <row r="44" spans="1:38" s="105" customFormat="1" ht="12.75" customHeight="1">
      <c r="A44" s="559" t="s">
        <v>1025</v>
      </c>
      <c r="B44" s="955">
        <v>1651703</v>
      </c>
      <c r="C44" s="960">
        <v>1621708</v>
      </c>
      <c r="D44" s="960">
        <f t="shared" si="7"/>
        <v>29995</v>
      </c>
      <c r="E44" s="960">
        <v>0</v>
      </c>
      <c r="F44" s="960">
        <f t="shared" si="8"/>
        <v>29995</v>
      </c>
      <c r="G44" s="960">
        <v>203065</v>
      </c>
      <c r="H44" s="960">
        <v>12800</v>
      </c>
      <c r="I44" s="960">
        <v>0</v>
      </c>
      <c r="J44" s="960">
        <v>14406</v>
      </c>
      <c r="K44" s="960">
        <v>657877</v>
      </c>
      <c r="L44" s="960">
        <v>0</v>
      </c>
      <c r="M44" s="960">
        <v>45555</v>
      </c>
      <c r="N44" s="960">
        <v>15908</v>
      </c>
      <c r="O44" s="960">
        <v>1505</v>
      </c>
      <c r="P44" s="143">
        <v>178081</v>
      </c>
      <c r="Q44" s="960">
        <v>0</v>
      </c>
      <c r="R44" s="960">
        <v>235462</v>
      </c>
      <c r="S44" s="960">
        <v>12565</v>
      </c>
      <c r="T44" s="960">
        <v>19128</v>
      </c>
      <c r="U44" s="960">
        <v>37000</v>
      </c>
      <c r="V44" s="961">
        <v>22145</v>
      </c>
      <c r="W44" s="961">
        <v>8906</v>
      </c>
      <c r="X44" s="961">
        <v>187300</v>
      </c>
      <c r="Y44" s="961">
        <v>29963</v>
      </c>
      <c r="Z44" s="961">
        <v>313321</v>
      </c>
      <c r="AA44" s="961">
        <v>102109</v>
      </c>
      <c r="AB44" s="961">
        <v>57850</v>
      </c>
      <c r="AC44" s="961">
        <v>1251</v>
      </c>
      <c r="AD44" s="961">
        <v>342791</v>
      </c>
      <c r="AE44" s="961">
        <v>7753</v>
      </c>
      <c r="AF44" s="961">
        <v>187316</v>
      </c>
      <c r="AG44" s="961">
        <v>56972</v>
      </c>
      <c r="AH44" s="961">
        <v>382103</v>
      </c>
      <c r="AI44" s="961">
        <v>36615</v>
      </c>
      <c r="AJ44" s="961">
        <v>103664</v>
      </c>
      <c r="AK44" s="961">
        <v>0</v>
      </c>
      <c r="AL44" s="962">
        <v>0</v>
      </c>
    </row>
    <row r="45" spans="1:38" s="105" customFormat="1" ht="12.75" customHeight="1">
      <c r="A45" s="559" t="s">
        <v>1027</v>
      </c>
      <c r="B45" s="955">
        <v>1646953</v>
      </c>
      <c r="C45" s="960">
        <v>1592262</v>
      </c>
      <c r="D45" s="960">
        <f t="shared" si="7"/>
        <v>54691</v>
      </c>
      <c r="E45" s="960">
        <v>0</v>
      </c>
      <c r="F45" s="960">
        <f t="shared" si="8"/>
        <v>54691</v>
      </c>
      <c r="G45" s="960">
        <v>143056</v>
      </c>
      <c r="H45" s="960">
        <v>16128</v>
      </c>
      <c r="I45" s="960">
        <v>0</v>
      </c>
      <c r="J45" s="960">
        <v>13946</v>
      </c>
      <c r="K45" s="960">
        <v>684894</v>
      </c>
      <c r="L45" s="960">
        <v>334</v>
      </c>
      <c r="M45" s="960">
        <v>60669</v>
      </c>
      <c r="N45" s="960">
        <v>7598</v>
      </c>
      <c r="O45" s="960">
        <v>2774</v>
      </c>
      <c r="P45" s="143">
        <v>175346</v>
      </c>
      <c r="Q45" s="960">
        <v>0</v>
      </c>
      <c r="R45" s="960">
        <v>161166</v>
      </c>
      <c r="S45" s="960">
        <v>6670</v>
      </c>
      <c r="T45" s="960">
        <v>0</v>
      </c>
      <c r="U45" s="960">
        <v>0</v>
      </c>
      <c r="V45" s="961">
        <v>42844</v>
      </c>
      <c r="W45" s="961">
        <v>80528</v>
      </c>
      <c r="X45" s="961">
        <v>251000</v>
      </c>
      <c r="Y45" s="961">
        <v>39402</v>
      </c>
      <c r="Z45" s="961">
        <v>265239</v>
      </c>
      <c r="AA45" s="961">
        <v>225491</v>
      </c>
      <c r="AB45" s="961">
        <v>63372</v>
      </c>
      <c r="AC45" s="961">
        <v>1733</v>
      </c>
      <c r="AD45" s="961">
        <v>373902</v>
      </c>
      <c r="AE45" s="961">
        <v>7128</v>
      </c>
      <c r="AF45" s="961">
        <v>288784</v>
      </c>
      <c r="AG45" s="961">
        <v>58049</v>
      </c>
      <c r="AH45" s="961">
        <v>167097</v>
      </c>
      <c r="AI45" s="961">
        <v>5088</v>
      </c>
      <c r="AJ45" s="961">
        <v>96977</v>
      </c>
      <c r="AK45" s="961">
        <v>0</v>
      </c>
      <c r="AL45" s="962">
        <v>0</v>
      </c>
    </row>
    <row r="46" spans="1:38" s="105" customFormat="1" ht="12.75" customHeight="1">
      <c r="A46" s="559" t="s">
        <v>1028</v>
      </c>
      <c r="B46" s="955">
        <v>1719716</v>
      </c>
      <c r="C46" s="960">
        <v>1681340</v>
      </c>
      <c r="D46" s="960">
        <f t="shared" si="7"/>
        <v>38376</v>
      </c>
      <c r="E46" s="960">
        <v>0</v>
      </c>
      <c r="F46" s="960">
        <f t="shared" si="8"/>
        <v>38376</v>
      </c>
      <c r="G46" s="960">
        <v>170187</v>
      </c>
      <c r="H46" s="960">
        <v>13756</v>
      </c>
      <c r="I46" s="960">
        <v>0</v>
      </c>
      <c r="J46" s="960">
        <v>14900</v>
      </c>
      <c r="K46" s="960">
        <v>754129</v>
      </c>
      <c r="L46" s="960">
        <v>631</v>
      </c>
      <c r="M46" s="960">
        <v>14685</v>
      </c>
      <c r="N46" s="960">
        <v>4241</v>
      </c>
      <c r="O46" s="960">
        <v>2749</v>
      </c>
      <c r="P46" s="143">
        <v>64425</v>
      </c>
      <c r="Q46" s="960">
        <v>0</v>
      </c>
      <c r="R46" s="960">
        <v>328234</v>
      </c>
      <c r="S46" s="960">
        <v>23346</v>
      </c>
      <c r="T46" s="960">
        <v>1092</v>
      </c>
      <c r="U46" s="960">
        <v>65000</v>
      </c>
      <c r="V46" s="961">
        <v>44031</v>
      </c>
      <c r="W46" s="961">
        <v>6610</v>
      </c>
      <c r="X46" s="961">
        <v>211700</v>
      </c>
      <c r="Y46" s="961">
        <v>35211</v>
      </c>
      <c r="Z46" s="961">
        <v>286088</v>
      </c>
      <c r="AA46" s="961">
        <v>122933</v>
      </c>
      <c r="AB46" s="961">
        <v>73722</v>
      </c>
      <c r="AC46" s="961">
        <v>1762</v>
      </c>
      <c r="AD46" s="961">
        <v>363713</v>
      </c>
      <c r="AE46" s="961">
        <v>13080</v>
      </c>
      <c r="AF46" s="961">
        <v>133345</v>
      </c>
      <c r="AG46" s="961">
        <v>59889</v>
      </c>
      <c r="AH46" s="961">
        <v>446860</v>
      </c>
      <c r="AI46" s="961">
        <v>13583</v>
      </c>
      <c r="AJ46" s="961">
        <v>131154</v>
      </c>
      <c r="AK46" s="961">
        <v>0</v>
      </c>
      <c r="AL46" s="962">
        <v>0</v>
      </c>
    </row>
    <row r="47" spans="1:38" s="105" customFormat="1" ht="12.75" customHeight="1">
      <c r="A47" s="559"/>
      <c r="B47" s="955"/>
      <c r="C47" s="960"/>
      <c r="D47" s="960"/>
      <c r="E47" s="960"/>
      <c r="F47" s="960"/>
      <c r="G47" s="960"/>
      <c r="H47" s="960"/>
      <c r="I47" s="960"/>
      <c r="J47" s="960"/>
      <c r="K47" s="960"/>
      <c r="L47" s="960"/>
      <c r="M47" s="960"/>
      <c r="N47" s="960"/>
      <c r="O47" s="960"/>
      <c r="P47" s="143"/>
      <c r="Q47" s="960"/>
      <c r="R47" s="960"/>
      <c r="S47" s="960"/>
      <c r="T47" s="960"/>
      <c r="U47" s="960"/>
      <c r="V47" s="961"/>
      <c r="W47" s="961"/>
      <c r="X47" s="961"/>
      <c r="Y47" s="961"/>
      <c r="Z47" s="961"/>
      <c r="AA47" s="961"/>
      <c r="AB47" s="961"/>
      <c r="AC47" s="961"/>
      <c r="AD47" s="961"/>
      <c r="AE47" s="961"/>
      <c r="AF47" s="961"/>
      <c r="AG47" s="961"/>
      <c r="AH47" s="961"/>
      <c r="AI47" s="961"/>
      <c r="AJ47" s="961"/>
      <c r="AK47" s="961"/>
      <c r="AL47" s="962"/>
    </row>
    <row r="48" spans="1:38" s="105" customFormat="1" ht="12.75" customHeight="1">
      <c r="A48" s="559" t="s">
        <v>1031</v>
      </c>
      <c r="B48" s="955">
        <v>4494672</v>
      </c>
      <c r="C48" s="960">
        <v>4400207</v>
      </c>
      <c r="D48" s="960">
        <f>SUM(B48-C48)</f>
        <v>94465</v>
      </c>
      <c r="E48" s="960">
        <v>0</v>
      </c>
      <c r="F48" s="960">
        <f>SUM(D48-E48)</f>
        <v>94465</v>
      </c>
      <c r="G48" s="960">
        <v>720373</v>
      </c>
      <c r="H48" s="960">
        <v>78429</v>
      </c>
      <c r="I48" s="960">
        <v>0</v>
      </c>
      <c r="J48" s="960">
        <v>81633</v>
      </c>
      <c r="K48" s="960">
        <v>1548863</v>
      </c>
      <c r="L48" s="960">
        <v>3721</v>
      </c>
      <c r="M48" s="960">
        <v>31749</v>
      </c>
      <c r="N48" s="960">
        <v>35865</v>
      </c>
      <c r="O48" s="960">
        <v>16356</v>
      </c>
      <c r="P48" s="143">
        <v>574218</v>
      </c>
      <c r="Q48" s="960">
        <v>0</v>
      </c>
      <c r="R48" s="960">
        <v>425751</v>
      </c>
      <c r="S48" s="960">
        <v>14971</v>
      </c>
      <c r="T48" s="960">
        <v>3150</v>
      </c>
      <c r="U48" s="960">
        <v>1894</v>
      </c>
      <c r="V48" s="961">
        <v>75640</v>
      </c>
      <c r="W48" s="961">
        <v>42359</v>
      </c>
      <c r="X48" s="961">
        <v>839700</v>
      </c>
      <c r="Y48" s="961">
        <v>73252</v>
      </c>
      <c r="Z48" s="961">
        <v>465606</v>
      </c>
      <c r="AA48" s="961">
        <v>614199</v>
      </c>
      <c r="AB48" s="961">
        <v>194292</v>
      </c>
      <c r="AC48" s="961">
        <v>1408</v>
      </c>
      <c r="AD48" s="961">
        <v>742882</v>
      </c>
      <c r="AE48" s="961">
        <v>73734</v>
      </c>
      <c r="AF48" s="961">
        <v>994860</v>
      </c>
      <c r="AG48" s="961">
        <v>133413</v>
      </c>
      <c r="AH48" s="961">
        <v>701918</v>
      </c>
      <c r="AI48" s="961">
        <v>135653</v>
      </c>
      <c r="AJ48" s="961">
        <v>268990</v>
      </c>
      <c r="AK48" s="961">
        <v>0</v>
      </c>
      <c r="AL48" s="962">
        <v>0</v>
      </c>
    </row>
    <row r="49" spans="1:38" s="105" customFormat="1" ht="12.75" customHeight="1">
      <c r="A49" s="559" t="s">
        <v>1033</v>
      </c>
      <c r="B49" s="955">
        <v>3281713</v>
      </c>
      <c r="C49" s="960">
        <v>3135787</v>
      </c>
      <c r="D49" s="960">
        <f>SUM(B49-C49)</f>
        <v>145926</v>
      </c>
      <c r="E49" s="960">
        <v>0</v>
      </c>
      <c r="F49" s="960">
        <f>SUM(D49-E49)</f>
        <v>145926</v>
      </c>
      <c r="G49" s="960">
        <v>484089</v>
      </c>
      <c r="H49" s="960">
        <v>57089</v>
      </c>
      <c r="I49" s="960">
        <v>5820</v>
      </c>
      <c r="J49" s="960">
        <v>64624</v>
      </c>
      <c r="K49" s="960">
        <v>1343430</v>
      </c>
      <c r="L49" s="960">
        <v>1876</v>
      </c>
      <c r="M49" s="960">
        <v>27544</v>
      </c>
      <c r="N49" s="960">
        <v>44136</v>
      </c>
      <c r="O49" s="960">
        <v>15346</v>
      </c>
      <c r="P49" s="143">
        <v>356193</v>
      </c>
      <c r="Q49" s="960">
        <v>0</v>
      </c>
      <c r="R49" s="960">
        <v>272330</v>
      </c>
      <c r="S49" s="960">
        <v>77385</v>
      </c>
      <c r="T49" s="960">
        <v>150</v>
      </c>
      <c r="U49" s="960">
        <v>21</v>
      </c>
      <c r="V49" s="961">
        <v>92898</v>
      </c>
      <c r="W49" s="961">
        <v>39882</v>
      </c>
      <c r="X49" s="961">
        <v>398900</v>
      </c>
      <c r="Y49" s="961">
        <v>55755</v>
      </c>
      <c r="Z49" s="961">
        <v>439519</v>
      </c>
      <c r="AA49" s="961">
        <v>460348</v>
      </c>
      <c r="AB49" s="961">
        <v>179253</v>
      </c>
      <c r="AC49" s="961">
        <v>1995</v>
      </c>
      <c r="AD49" s="961">
        <v>509034</v>
      </c>
      <c r="AE49" s="961">
        <v>49821</v>
      </c>
      <c r="AF49" s="961">
        <v>508619</v>
      </c>
      <c r="AG49" s="961">
        <v>128817</v>
      </c>
      <c r="AH49" s="961">
        <v>562185</v>
      </c>
      <c r="AI49" s="961">
        <v>110824</v>
      </c>
      <c r="AJ49" s="961">
        <v>129617</v>
      </c>
      <c r="AK49" s="961">
        <v>0</v>
      </c>
      <c r="AL49" s="962">
        <v>0</v>
      </c>
    </row>
    <row r="50" spans="1:38" s="105" customFormat="1" ht="12.75" customHeight="1">
      <c r="A50" s="559" t="s">
        <v>1035</v>
      </c>
      <c r="B50" s="955">
        <v>3412649</v>
      </c>
      <c r="C50" s="960">
        <v>3339744</v>
      </c>
      <c r="D50" s="960">
        <f>SUM(B50-C50)</f>
        <v>72905</v>
      </c>
      <c r="E50" s="960">
        <v>0</v>
      </c>
      <c r="F50" s="960">
        <f>SUM(D50-E50)</f>
        <v>72905</v>
      </c>
      <c r="G50" s="960">
        <v>345820</v>
      </c>
      <c r="H50" s="960">
        <v>37240</v>
      </c>
      <c r="I50" s="960">
        <v>0</v>
      </c>
      <c r="J50" s="960">
        <v>39062</v>
      </c>
      <c r="K50" s="960">
        <v>1238843</v>
      </c>
      <c r="L50" s="960">
        <v>2419</v>
      </c>
      <c r="M50" s="960">
        <v>122491</v>
      </c>
      <c r="N50" s="960">
        <v>32106</v>
      </c>
      <c r="O50" s="960">
        <v>8166</v>
      </c>
      <c r="P50" s="143">
        <v>369732</v>
      </c>
      <c r="Q50" s="960">
        <v>0</v>
      </c>
      <c r="R50" s="960">
        <v>472441</v>
      </c>
      <c r="S50" s="960">
        <v>102830</v>
      </c>
      <c r="T50" s="960">
        <v>6582</v>
      </c>
      <c r="U50" s="960">
        <v>10000</v>
      </c>
      <c r="V50" s="961">
        <v>74179</v>
      </c>
      <c r="W50" s="961">
        <v>21638</v>
      </c>
      <c r="X50" s="961">
        <v>529100</v>
      </c>
      <c r="Y50" s="961">
        <v>42261</v>
      </c>
      <c r="Z50" s="961">
        <v>357757</v>
      </c>
      <c r="AA50" s="961">
        <v>403131</v>
      </c>
      <c r="AB50" s="961">
        <v>256768</v>
      </c>
      <c r="AC50" s="961">
        <v>1324</v>
      </c>
      <c r="AD50" s="961">
        <v>733828</v>
      </c>
      <c r="AE50" s="961">
        <v>36468</v>
      </c>
      <c r="AF50" s="961">
        <v>439368</v>
      </c>
      <c r="AG50" s="961">
        <v>81268</v>
      </c>
      <c r="AH50" s="961">
        <v>724016</v>
      </c>
      <c r="AI50" s="961">
        <v>61031</v>
      </c>
      <c r="AJ50" s="961">
        <v>187994</v>
      </c>
      <c r="AK50" s="961">
        <v>14530</v>
      </c>
      <c r="AL50" s="962">
        <v>0</v>
      </c>
    </row>
    <row r="51" spans="1:38" s="105" customFormat="1" ht="12.75" customHeight="1">
      <c r="A51" s="559" t="s">
        <v>1037</v>
      </c>
      <c r="B51" s="955">
        <v>2898496</v>
      </c>
      <c r="C51" s="960">
        <v>2381324</v>
      </c>
      <c r="D51" s="960">
        <f>SUM(B51-C51)</f>
        <v>517172</v>
      </c>
      <c r="E51" s="960">
        <v>0</v>
      </c>
      <c r="F51" s="960">
        <v>67172</v>
      </c>
      <c r="G51" s="960">
        <v>401617</v>
      </c>
      <c r="H51" s="960">
        <v>50111</v>
      </c>
      <c r="I51" s="960">
        <v>0</v>
      </c>
      <c r="J51" s="960">
        <v>53020</v>
      </c>
      <c r="K51" s="960">
        <v>1201860</v>
      </c>
      <c r="L51" s="960">
        <v>1393</v>
      </c>
      <c r="M51" s="960">
        <v>20558</v>
      </c>
      <c r="N51" s="960">
        <v>53472</v>
      </c>
      <c r="O51" s="960">
        <v>10830</v>
      </c>
      <c r="P51" s="143">
        <v>274694</v>
      </c>
      <c r="Q51" s="960">
        <v>0</v>
      </c>
      <c r="R51" s="960">
        <v>294464</v>
      </c>
      <c r="S51" s="960">
        <v>57739</v>
      </c>
      <c r="T51" s="960">
        <v>10256</v>
      </c>
      <c r="U51" s="960">
        <v>0</v>
      </c>
      <c r="V51" s="961">
        <v>39695</v>
      </c>
      <c r="W51" s="961">
        <v>34787</v>
      </c>
      <c r="X51" s="961">
        <v>394000</v>
      </c>
      <c r="Y51" s="961">
        <v>49893</v>
      </c>
      <c r="Z51" s="961">
        <v>334533</v>
      </c>
      <c r="AA51" s="961">
        <v>435417</v>
      </c>
      <c r="AB51" s="961">
        <v>155109</v>
      </c>
      <c r="AC51" s="961">
        <v>3645</v>
      </c>
      <c r="AD51" s="961">
        <v>443220</v>
      </c>
      <c r="AE51" s="961">
        <v>73849</v>
      </c>
      <c r="AF51" s="961">
        <v>513151</v>
      </c>
      <c r="AG51" s="961">
        <v>114007</v>
      </c>
      <c r="AH51" s="961">
        <v>545203</v>
      </c>
      <c r="AI51" s="961">
        <v>19396</v>
      </c>
      <c r="AJ51" s="961">
        <v>143901</v>
      </c>
      <c r="AK51" s="961">
        <v>0</v>
      </c>
      <c r="AL51" s="962">
        <v>0</v>
      </c>
    </row>
    <row r="52" spans="1:38" s="105" customFormat="1" ht="12.75" customHeight="1">
      <c r="A52" s="559" t="s">
        <v>1039</v>
      </c>
      <c r="B52" s="955">
        <v>2510702</v>
      </c>
      <c r="C52" s="960">
        <v>2369890</v>
      </c>
      <c r="D52" s="960">
        <f>SUM(B52-C52)</f>
        <v>140812</v>
      </c>
      <c r="E52" s="960">
        <v>0</v>
      </c>
      <c r="F52" s="960">
        <f>SUM(D52-E52)</f>
        <v>140812</v>
      </c>
      <c r="G52" s="960">
        <v>214182</v>
      </c>
      <c r="H52" s="960">
        <v>28397</v>
      </c>
      <c r="I52" s="960">
        <v>0</v>
      </c>
      <c r="J52" s="960">
        <v>32452</v>
      </c>
      <c r="K52" s="960">
        <v>995948</v>
      </c>
      <c r="L52" s="960">
        <v>780</v>
      </c>
      <c r="M52" s="960">
        <v>31218</v>
      </c>
      <c r="N52" s="960">
        <v>14307</v>
      </c>
      <c r="O52" s="960">
        <v>6723</v>
      </c>
      <c r="P52" s="143">
        <v>204172</v>
      </c>
      <c r="Q52" s="960">
        <v>0</v>
      </c>
      <c r="R52" s="960">
        <v>343228</v>
      </c>
      <c r="S52" s="960">
        <v>21819</v>
      </c>
      <c r="T52" s="960">
        <v>5222</v>
      </c>
      <c r="U52" s="960">
        <v>88084</v>
      </c>
      <c r="V52" s="961">
        <v>69889</v>
      </c>
      <c r="W52" s="961">
        <v>66681</v>
      </c>
      <c r="X52" s="961">
        <v>387600</v>
      </c>
      <c r="Y52" s="961">
        <v>44703</v>
      </c>
      <c r="Z52" s="961">
        <v>533123</v>
      </c>
      <c r="AA52" s="961">
        <v>188040</v>
      </c>
      <c r="AB52" s="961">
        <v>91445</v>
      </c>
      <c r="AC52" s="961">
        <v>692</v>
      </c>
      <c r="AD52" s="961">
        <v>520234</v>
      </c>
      <c r="AE52" s="961">
        <v>15419</v>
      </c>
      <c r="AF52" s="961">
        <v>326393</v>
      </c>
      <c r="AG52" s="961">
        <v>76839</v>
      </c>
      <c r="AH52" s="961">
        <v>369465</v>
      </c>
      <c r="AI52" s="961">
        <v>78532</v>
      </c>
      <c r="AJ52" s="961">
        <v>125005</v>
      </c>
      <c r="AK52" s="961">
        <v>0</v>
      </c>
      <c r="AL52" s="962">
        <v>0</v>
      </c>
    </row>
    <row r="53" spans="1:38" s="105" customFormat="1" ht="12.75" customHeight="1">
      <c r="A53" s="559"/>
      <c r="B53" s="955"/>
      <c r="C53" s="960"/>
      <c r="D53" s="960"/>
      <c r="E53" s="960"/>
      <c r="F53" s="960"/>
      <c r="G53" s="960"/>
      <c r="H53" s="960"/>
      <c r="I53" s="960"/>
      <c r="J53" s="960"/>
      <c r="K53" s="960"/>
      <c r="L53" s="960"/>
      <c r="M53" s="960"/>
      <c r="N53" s="960"/>
      <c r="O53" s="960"/>
      <c r="P53" s="143"/>
      <c r="Q53" s="960"/>
      <c r="R53" s="960"/>
      <c r="S53" s="960"/>
      <c r="T53" s="960"/>
      <c r="U53" s="960"/>
      <c r="V53" s="961"/>
      <c r="W53" s="961"/>
      <c r="X53" s="961"/>
      <c r="Y53" s="961"/>
      <c r="Z53" s="961"/>
      <c r="AA53" s="961"/>
      <c r="AB53" s="961"/>
      <c r="AC53" s="961"/>
      <c r="AD53" s="961"/>
      <c r="AE53" s="961"/>
      <c r="AF53" s="961"/>
      <c r="AG53" s="961"/>
      <c r="AH53" s="961"/>
      <c r="AI53" s="961"/>
      <c r="AJ53" s="961"/>
      <c r="AK53" s="961"/>
      <c r="AL53" s="962"/>
    </row>
    <row r="54" spans="1:38" s="105" customFormat="1" ht="12.75" customHeight="1">
      <c r="A54" s="559" t="s">
        <v>1042</v>
      </c>
      <c r="B54" s="955">
        <v>1430793</v>
      </c>
      <c r="C54" s="960">
        <v>1383012</v>
      </c>
      <c r="D54" s="960">
        <f aca="true" t="shared" si="9" ref="D54:D65">SUM(B54-C54)</f>
        <v>47781</v>
      </c>
      <c r="E54" s="960">
        <v>0</v>
      </c>
      <c r="F54" s="960">
        <f aca="true" t="shared" si="10" ref="F54:F65">SUM(D54-E54)</f>
        <v>47781</v>
      </c>
      <c r="G54" s="960">
        <v>242940</v>
      </c>
      <c r="H54" s="960">
        <v>11416</v>
      </c>
      <c r="I54" s="960">
        <v>0</v>
      </c>
      <c r="J54" s="960">
        <v>12264</v>
      </c>
      <c r="K54" s="960">
        <v>678000</v>
      </c>
      <c r="L54" s="960">
        <v>668</v>
      </c>
      <c r="M54" s="960">
        <v>0</v>
      </c>
      <c r="N54" s="960">
        <v>16720</v>
      </c>
      <c r="O54" s="960">
        <v>2929</v>
      </c>
      <c r="P54" s="960">
        <v>91872</v>
      </c>
      <c r="Q54" s="960">
        <v>0</v>
      </c>
      <c r="R54" s="960">
        <v>82704</v>
      </c>
      <c r="S54" s="960">
        <v>39472</v>
      </c>
      <c r="T54" s="960">
        <v>2110</v>
      </c>
      <c r="U54" s="960">
        <v>0</v>
      </c>
      <c r="V54" s="961">
        <v>32401</v>
      </c>
      <c r="W54" s="961">
        <v>57397</v>
      </c>
      <c r="X54" s="961">
        <v>159900</v>
      </c>
      <c r="Y54" s="961">
        <v>38875</v>
      </c>
      <c r="Z54" s="961">
        <v>427680</v>
      </c>
      <c r="AA54" s="961">
        <v>129271</v>
      </c>
      <c r="AB54" s="961">
        <v>49212</v>
      </c>
      <c r="AC54" s="961">
        <v>702</v>
      </c>
      <c r="AD54" s="961">
        <v>108760</v>
      </c>
      <c r="AE54" s="961">
        <v>10703</v>
      </c>
      <c r="AF54" s="961">
        <v>108718</v>
      </c>
      <c r="AG54" s="961">
        <v>68125</v>
      </c>
      <c r="AH54" s="961">
        <v>267982</v>
      </c>
      <c r="AI54" s="961">
        <v>36397</v>
      </c>
      <c r="AJ54" s="961">
        <v>136587</v>
      </c>
      <c r="AK54" s="961">
        <v>0</v>
      </c>
      <c r="AL54" s="962">
        <v>0</v>
      </c>
    </row>
    <row r="55" spans="1:38" s="105" customFormat="1" ht="12.75" customHeight="1">
      <c r="A55" s="559" t="s">
        <v>1043</v>
      </c>
      <c r="B55" s="955">
        <v>2745733</v>
      </c>
      <c r="C55" s="960">
        <v>2672361</v>
      </c>
      <c r="D55" s="960">
        <f t="shared" si="9"/>
        <v>73372</v>
      </c>
      <c r="E55" s="960">
        <v>0</v>
      </c>
      <c r="F55" s="960">
        <f t="shared" si="10"/>
        <v>73372</v>
      </c>
      <c r="G55" s="960">
        <v>640684</v>
      </c>
      <c r="H55" s="960">
        <v>30684</v>
      </c>
      <c r="I55" s="960">
        <v>0</v>
      </c>
      <c r="J55" s="960">
        <v>32656</v>
      </c>
      <c r="K55" s="960">
        <v>835541</v>
      </c>
      <c r="L55" s="960">
        <v>1839</v>
      </c>
      <c r="M55" s="960">
        <v>685</v>
      </c>
      <c r="N55" s="960">
        <v>34347</v>
      </c>
      <c r="O55" s="960">
        <v>30009</v>
      </c>
      <c r="P55" s="960">
        <v>246107</v>
      </c>
      <c r="Q55" s="960">
        <v>0</v>
      </c>
      <c r="R55" s="960">
        <v>244812</v>
      </c>
      <c r="S55" s="960">
        <v>16663</v>
      </c>
      <c r="T55" s="960">
        <v>13342</v>
      </c>
      <c r="U55" s="960">
        <v>16317</v>
      </c>
      <c r="V55" s="961">
        <v>62700</v>
      </c>
      <c r="W55" s="961">
        <v>51747</v>
      </c>
      <c r="X55" s="961">
        <v>487600</v>
      </c>
      <c r="Y55" s="961">
        <v>56784</v>
      </c>
      <c r="Z55" s="961">
        <v>317277</v>
      </c>
      <c r="AA55" s="961">
        <v>258261</v>
      </c>
      <c r="AB55" s="961">
        <v>135171</v>
      </c>
      <c r="AC55" s="961">
        <v>19350</v>
      </c>
      <c r="AD55" s="961">
        <v>348449</v>
      </c>
      <c r="AE55" s="961">
        <v>42928</v>
      </c>
      <c r="AF55" s="961">
        <v>348807</v>
      </c>
      <c r="AG55" s="961">
        <v>120587</v>
      </c>
      <c r="AH55" s="961">
        <v>896056</v>
      </c>
      <c r="AI55" s="961">
        <v>0</v>
      </c>
      <c r="AJ55" s="961">
        <v>127920</v>
      </c>
      <c r="AK55" s="961">
        <v>771</v>
      </c>
      <c r="AL55" s="962">
        <v>0</v>
      </c>
    </row>
    <row r="56" spans="1:38" s="105" customFormat="1" ht="12.75" customHeight="1">
      <c r="A56" s="559" t="s">
        <v>1045</v>
      </c>
      <c r="B56" s="955">
        <v>2171252</v>
      </c>
      <c r="C56" s="960">
        <v>2140322</v>
      </c>
      <c r="D56" s="960">
        <f t="shared" si="9"/>
        <v>30930</v>
      </c>
      <c r="E56" s="960">
        <v>0</v>
      </c>
      <c r="F56" s="960">
        <f t="shared" si="10"/>
        <v>30930</v>
      </c>
      <c r="G56" s="960">
        <v>362929</v>
      </c>
      <c r="H56" s="960">
        <v>25370</v>
      </c>
      <c r="I56" s="960">
        <v>0</v>
      </c>
      <c r="J56" s="960">
        <v>25266</v>
      </c>
      <c r="K56" s="960">
        <v>779099</v>
      </c>
      <c r="L56" s="960">
        <v>631</v>
      </c>
      <c r="M56" s="960">
        <v>225</v>
      </c>
      <c r="N56" s="960">
        <v>19004</v>
      </c>
      <c r="O56" s="960">
        <v>3244</v>
      </c>
      <c r="P56" s="960">
        <v>196101</v>
      </c>
      <c r="Q56" s="960">
        <v>0</v>
      </c>
      <c r="R56" s="960">
        <v>169023</v>
      </c>
      <c r="S56" s="960">
        <v>14095</v>
      </c>
      <c r="T56" s="960">
        <v>7551</v>
      </c>
      <c r="U56" s="960">
        <v>0</v>
      </c>
      <c r="V56" s="961">
        <v>26063</v>
      </c>
      <c r="W56" s="961">
        <v>40751</v>
      </c>
      <c r="X56" s="961">
        <v>501900</v>
      </c>
      <c r="Y56" s="961">
        <v>46269</v>
      </c>
      <c r="Z56" s="961">
        <v>293742</v>
      </c>
      <c r="AA56" s="961">
        <v>285278</v>
      </c>
      <c r="AB56" s="961">
        <v>69598</v>
      </c>
      <c r="AC56" s="961">
        <v>1541</v>
      </c>
      <c r="AD56" s="961">
        <v>227543</v>
      </c>
      <c r="AE56" s="961">
        <v>23507</v>
      </c>
      <c r="AF56" s="961">
        <v>302500</v>
      </c>
      <c r="AG56" s="961">
        <v>94571</v>
      </c>
      <c r="AH56" s="961">
        <v>697401</v>
      </c>
      <c r="AI56" s="961">
        <v>6022</v>
      </c>
      <c r="AJ56" s="961">
        <v>92350</v>
      </c>
      <c r="AK56" s="961">
        <v>0</v>
      </c>
      <c r="AL56" s="962">
        <v>0</v>
      </c>
    </row>
    <row r="57" spans="1:38" s="105" customFormat="1" ht="12.75" customHeight="1">
      <c r="A57" s="559" t="s">
        <v>1047</v>
      </c>
      <c r="B57" s="955">
        <v>1968488</v>
      </c>
      <c r="C57" s="960">
        <v>1929669</v>
      </c>
      <c r="D57" s="960">
        <f t="shared" si="9"/>
        <v>38819</v>
      </c>
      <c r="E57" s="960">
        <v>0</v>
      </c>
      <c r="F57" s="960">
        <f t="shared" si="10"/>
        <v>38819</v>
      </c>
      <c r="G57" s="960">
        <v>252657</v>
      </c>
      <c r="H57" s="960">
        <v>27248</v>
      </c>
      <c r="I57" s="960">
        <v>0</v>
      </c>
      <c r="J57" s="960">
        <v>24778</v>
      </c>
      <c r="K57" s="960">
        <v>837968</v>
      </c>
      <c r="L57" s="960">
        <v>1226</v>
      </c>
      <c r="M57" s="960">
        <v>0</v>
      </c>
      <c r="N57" s="960">
        <v>24105</v>
      </c>
      <c r="O57" s="960">
        <v>3979</v>
      </c>
      <c r="P57" s="960">
        <v>135937</v>
      </c>
      <c r="Q57" s="960">
        <v>0</v>
      </c>
      <c r="R57" s="960">
        <v>286031</v>
      </c>
      <c r="S57" s="960">
        <v>45561</v>
      </c>
      <c r="T57" s="960">
        <v>11342</v>
      </c>
      <c r="U57" s="960">
        <v>0</v>
      </c>
      <c r="V57" s="961">
        <v>39150</v>
      </c>
      <c r="W57" s="961">
        <v>15006</v>
      </c>
      <c r="X57" s="961">
        <v>263500</v>
      </c>
      <c r="Y57" s="961">
        <v>46883</v>
      </c>
      <c r="Z57" s="961">
        <v>293860</v>
      </c>
      <c r="AA57" s="961">
        <v>177034</v>
      </c>
      <c r="AB57" s="961">
        <v>78810</v>
      </c>
      <c r="AC57" s="961">
        <v>1079</v>
      </c>
      <c r="AD57" s="961">
        <v>481991</v>
      </c>
      <c r="AE57" s="961">
        <v>18251</v>
      </c>
      <c r="AF57" s="961">
        <v>268601</v>
      </c>
      <c r="AG57" s="961">
        <v>75479</v>
      </c>
      <c r="AH57" s="961">
        <v>329387</v>
      </c>
      <c r="AI57" s="961">
        <v>27828</v>
      </c>
      <c r="AJ57" s="961">
        <v>130466</v>
      </c>
      <c r="AK57" s="961">
        <v>0</v>
      </c>
      <c r="AL57" s="962">
        <v>0</v>
      </c>
    </row>
    <row r="58" spans="1:38" s="105" customFormat="1" ht="12.75" customHeight="1">
      <c r="A58" s="559" t="s">
        <v>1049</v>
      </c>
      <c r="B58" s="955">
        <v>1651567</v>
      </c>
      <c r="C58" s="960">
        <v>1618365</v>
      </c>
      <c r="D58" s="960">
        <f t="shared" si="9"/>
        <v>33202</v>
      </c>
      <c r="E58" s="960">
        <v>0</v>
      </c>
      <c r="F58" s="960">
        <f t="shared" si="10"/>
        <v>33202</v>
      </c>
      <c r="G58" s="960">
        <v>214139</v>
      </c>
      <c r="H58" s="960">
        <v>19027</v>
      </c>
      <c r="I58" s="960">
        <v>0</v>
      </c>
      <c r="J58" s="960">
        <v>18109</v>
      </c>
      <c r="K58" s="960">
        <v>631895</v>
      </c>
      <c r="L58" s="960">
        <v>687</v>
      </c>
      <c r="M58" s="960">
        <v>26320</v>
      </c>
      <c r="N58" s="960">
        <v>16635</v>
      </c>
      <c r="O58" s="960">
        <v>3622</v>
      </c>
      <c r="P58" s="960">
        <v>70409</v>
      </c>
      <c r="Q58" s="960">
        <v>0</v>
      </c>
      <c r="R58" s="960">
        <v>367985</v>
      </c>
      <c r="S58" s="960">
        <v>20962</v>
      </c>
      <c r="T58" s="960">
        <v>7533</v>
      </c>
      <c r="U58" s="960">
        <v>42</v>
      </c>
      <c r="V58" s="961">
        <v>37598</v>
      </c>
      <c r="W58" s="961">
        <v>25904</v>
      </c>
      <c r="X58" s="961">
        <v>190700</v>
      </c>
      <c r="Y58" s="961">
        <v>42797</v>
      </c>
      <c r="Z58" s="961">
        <v>204835</v>
      </c>
      <c r="AA58" s="961">
        <v>142684</v>
      </c>
      <c r="AB58" s="961">
        <v>63993</v>
      </c>
      <c r="AC58" s="961">
        <v>730</v>
      </c>
      <c r="AD58" s="961">
        <v>343888</v>
      </c>
      <c r="AE58" s="961">
        <v>69501</v>
      </c>
      <c r="AF58" s="961">
        <v>388156</v>
      </c>
      <c r="AG58" s="961">
        <v>70488</v>
      </c>
      <c r="AH58" s="961">
        <v>188043</v>
      </c>
      <c r="AI58" s="961">
        <v>0</v>
      </c>
      <c r="AJ58" s="961">
        <v>103250</v>
      </c>
      <c r="AK58" s="961">
        <v>0</v>
      </c>
      <c r="AL58" s="962">
        <v>0</v>
      </c>
    </row>
    <row r="59" spans="1:38" s="105" customFormat="1" ht="12.75" customHeight="1">
      <c r="A59" s="559" t="s">
        <v>1051</v>
      </c>
      <c r="B59" s="955">
        <v>1300539</v>
      </c>
      <c r="C59" s="960">
        <v>1280323</v>
      </c>
      <c r="D59" s="960">
        <f t="shared" si="9"/>
        <v>20216</v>
      </c>
      <c r="E59" s="960">
        <v>0</v>
      </c>
      <c r="F59" s="960">
        <f t="shared" si="10"/>
        <v>20216</v>
      </c>
      <c r="G59" s="960">
        <v>215551</v>
      </c>
      <c r="H59" s="960">
        <v>16747</v>
      </c>
      <c r="I59" s="960">
        <v>0</v>
      </c>
      <c r="J59" s="960">
        <v>19147</v>
      </c>
      <c r="K59" s="960">
        <v>541875</v>
      </c>
      <c r="L59" s="960">
        <v>761</v>
      </c>
      <c r="M59" s="960">
        <v>0</v>
      </c>
      <c r="N59" s="960">
        <v>23013</v>
      </c>
      <c r="O59" s="960">
        <v>2002</v>
      </c>
      <c r="P59" s="960">
        <v>110204</v>
      </c>
      <c r="Q59" s="960">
        <v>0</v>
      </c>
      <c r="R59" s="960">
        <v>169947</v>
      </c>
      <c r="S59" s="960">
        <v>5512</v>
      </c>
      <c r="T59" s="960">
        <v>4729</v>
      </c>
      <c r="U59" s="960">
        <v>0</v>
      </c>
      <c r="V59" s="961">
        <v>13334</v>
      </c>
      <c r="W59" s="961">
        <v>11617</v>
      </c>
      <c r="X59" s="961">
        <v>166100</v>
      </c>
      <c r="Y59" s="961">
        <v>40012</v>
      </c>
      <c r="Z59" s="961">
        <v>233505</v>
      </c>
      <c r="AA59" s="961">
        <v>170984</v>
      </c>
      <c r="AB59" s="961">
        <v>53856</v>
      </c>
      <c r="AC59" s="961">
        <v>404</v>
      </c>
      <c r="AD59" s="961">
        <v>296080</v>
      </c>
      <c r="AE59" s="961">
        <v>8742</v>
      </c>
      <c r="AF59" s="961">
        <v>174322</v>
      </c>
      <c r="AG59" s="961">
        <v>69934</v>
      </c>
      <c r="AH59" s="961">
        <v>159858</v>
      </c>
      <c r="AI59" s="961">
        <v>30</v>
      </c>
      <c r="AJ59" s="961">
        <v>72596</v>
      </c>
      <c r="AK59" s="961">
        <v>0</v>
      </c>
      <c r="AL59" s="962">
        <v>0</v>
      </c>
    </row>
    <row r="60" spans="1:38" s="105" customFormat="1" ht="12.75" customHeight="1">
      <c r="A60" s="559" t="s">
        <v>1053</v>
      </c>
      <c r="B60" s="955">
        <v>1901700</v>
      </c>
      <c r="C60" s="960">
        <v>1865127</v>
      </c>
      <c r="D60" s="960">
        <f t="shared" si="9"/>
        <v>36573</v>
      </c>
      <c r="E60" s="960">
        <v>0</v>
      </c>
      <c r="F60" s="960">
        <f t="shared" si="10"/>
        <v>36573</v>
      </c>
      <c r="G60" s="960">
        <v>269998</v>
      </c>
      <c r="H60" s="960">
        <v>16589</v>
      </c>
      <c r="I60" s="960">
        <v>0</v>
      </c>
      <c r="J60" s="960">
        <v>15649</v>
      </c>
      <c r="K60" s="960">
        <v>750347</v>
      </c>
      <c r="L60" s="960">
        <v>408</v>
      </c>
      <c r="M60" s="960">
        <v>15395</v>
      </c>
      <c r="N60" s="960">
        <v>28076</v>
      </c>
      <c r="O60" s="960">
        <v>1793</v>
      </c>
      <c r="P60" s="960">
        <v>116595</v>
      </c>
      <c r="Q60" s="960">
        <v>0</v>
      </c>
      <c r="R60" s="960">
        <v>381034</v>
      </c>
      <c r="S60" s="960">
        <v>4758</v>
      </c>
      <c r="T60" s="960">
        <v>10536</v>
      </c>
      <c r="U60" s="960">
        <v>19000</v>
      </c>
      <c r="V60" s="961">
        <v>17034</v>
      </c>
      <c r="W60" s="961">
        <v>22988</v>
      </c>
      <c r="X60" s="961">
        <v>231500</v>
      </c>
      <c r="Y60" s="961">
        <v>44530</v>
      </c>
      <c r="Z60" s="961">
        <v>224921</v>
      </c>
      <c r="AA60" s="961">
        <v>202423</v>
      </c>
      <c r="AB60" s="961">
        <v>88824</v>
      </c>
      <c r="AC60" s="961">
        <v>1515</v>
      </c>
      <c r="AD60" s="961">
        <v>511706</v>
      </c>
      <c r="AE60" s="961">
        <v>28299</v>
      </c>
      <c r="AF60" s="961">
        <v>286113</v>
      </c>
      <c r="AG60" s="961">
        <v>79480</v>
      </c>
      <c r="AH60" s="961">
        <v>276363</v>
      </c>
      <c r="AI60" s="961">
        <v>6649</v>
      </c>
      <c r="AJ60" s="961">
        <v>114304</v>
      </c>
      <c r="AK60" s="961">
        <v>0</v>
      </c>
      <c r="AL60" s="962">
        <v>0</v>
      </c>
    </row>
    <row r="61" spans="1:38" s="105" customFormat="1" ht="12.75" customHeight="1">
      <c r="A61" s="559" t="s">
        <v>1055</v>
      </c>
      <c r="B61" s="955">
        <v>2658460</v>
      </c>
      <c r="C61" s="960">
        <v>2639512</v>
      </c>
      <c r="D61" s="960">
        <f t="shared" si="9"/>
        <v>18948</v>
      </c>
      <c r="E61" s="960">
        <v>0</v>
      </c>
      <c r="F61" s="960">
        <f t="shared" si="10"/>
        <v>18948</v>
      </c>
      <c r="G61" s="960">
        <v>411262</v>
      </c>
      <c r="H61" s="960">
        <v>18391</v>
      </c>
      <c r="I61" s="960">
        <v>0</v>
      </c>
      <c r="J61" s="960">
        <v>20770</v>
      </c>
      <c r="K61" s="960">
        <v>980230</v>
      </c>
      <c r="L61" s="960">
        <v>1022</v>
      </c>
      <c r="M61" s="960">
        <v>48042</v>
      </c>
      <c r="N61" s="960">
        <v>16757</v>
      </c>
      <c r="O61" s="960">
        <v>13823</v>
      </c>
      <c r="P61" s="960">
        <v>321898</v>
      </c>
      <c r="Q61" s="960">
        <v>0</v>
      </c>
      <c r="R61" s="960">
        <v>356453</v>
      </c>
      <c r="S61" s="960">
        <v>39390</v>
      </c>
      <c r="T61" s="960">
        <v>25409</v>
      </c>
      <c r="U61" s="960">
        <v>37440</v>
      </c>
      <c r="V61" s="961">
        <v>12903</v>
      </c>
      <c r="W61" s="961">
        <v>24270</v>
      </c>
      <c r="X61" s="961">
        <v>330400</v>
      </c>
      <c r="Y61" s="961">
        <v>45953</v>
      </c>
      <c r="Z61" s="961">
        <v>328370</v>
      </c>
      <c r="AA61" s="961">
        <v>322251</v>
      </c>
      <c r="AB61" s="961">
        <v>117520</v>
      </c>
      <c r="AC61" s="961">
        <v>11924</v>
      </c>
      <c r="AD61" s="961">
        <v>448081</v>
      </c>
      <c r="AE61" s="961">
        <v>58041</v>
      </c>
      <c r="AF61" s="961">
        <v>292760</v>
      </c>
      <c r="AG61" s="961">
        <v>124254</v>
      </c>
      <c r="AH61" s="961">
        <v>633826</v>
      </c>
      <c r="AI61" s="961">
        <v>17522</v>
      </c>
      <c r="AJ61" s="961">
        <v>164952</v>
      </c>
      <c r="AK61" s="961">
        <v>74058</v>
      </c>
      <c r="AL61" s="962">
        <v>0</v>
      </c>
    </row>
    <row r="62" spans="1:38" s="105" customFormat="1" ht="12.75" customHeight="1">
      <c r="A62" s="559" t="s">
        <v>1057</v>
      </c>
      <c r="B62" s="955">
        <v>2752598</v>
      </c>
      <c r="C62" s="960">
        <v>2720446</v>
      </c>
      <c r="D62" s="960">
        <f t="shared" si="9"/>
        <v>32152</v>
      </c>
      <c r="E62" s="960">
        <v>84</v>
      </c>
      <c r="F62" s="960">
        <f t="shared" si="10"/>
        <v>32068</v>
      </c>
      <c r="G62" s="960">
        <v>537154</v>
      </c>
      <c r="H62" s="960">
        <v>39391</v>
      </c>
      <c r="I62" s="960">
        <v>0</v>
      </c>
      <c r="J62" s="960">
        <v>38612</v>
      </c>
      <c r="K62" s="960">
        <v>1006717</v>
      </c>
      <c r="L62" s="960">
        <v>1635</v>
      </c>
      <c r="M62" s="960">
        <v>803</v>
      </c>
      <c r="N62" s="960">
        <v>27631</v>
      </c>
      <c r="O62" s="960">
        <v>6532</v>
      </c>
      <c r="P62" s="960">
        <v>212696</v>
      </c>
      <c r="Q62" s="960">
        <v>0</v>
      </c>
      <c r="R62" s="960">
        <v>261224</v>
      </c>
      <c r="S62" s="960">
        <v>73460</v>
      </c>
      <c r="T62" s="960">
        <v>6486</v>
      </c>
      <c r="U62" s="960">
        <v>30721</v>
      </c>
      <c r="V62" s="961">
        <v>28998</v>
      </c>
      <c r="W62" s="961">
        <v>25138</v>
      </c>
      <c r="X62" s="961">
        <v>455400</v>
      </c>
      <c r="Y62" s="961">
        <v>57125</v>
      </c>
      <c r="Z62" s="961">
        <v>424382</v>
      </c>
      <c r="AA62" s="961">
        <v>298116</v>
      </c>
      <c r="AB62" s="961">
        <v>157191</v>
      </c>
      <c r="AC62" s="961">
        <v>17360</v>
      </c>
      <c r="AD62" s="961">
        <v>454477</v>
      </c>
      <c r="AE62" s="961">
        <v>70425</v>
      </c>
      <c r="AF62" s="961">
        <v>320244</v>
      </c>
      <c r="AG62" s="961">
        <v>130309</v>
      </c>
      <c r="AH62" s="961">
        <v>649715</v>
      </c>
      <c r="AI62" s="961">
        <v>23532</v>
      </c>
      <c r="AJ62" s="961">
        <v>117570</v>
      </c>
      <c r="AK62" s="961">
        <v>0</v>
      </c>
      <c r="AL62" s="962">
        <v>0</v>
      </c>
    </row>
    <row r="63" spans="1:38" s="105" customFormat="1" ht="12.75" customHeight="1">
      <c r="A63" s="559" t="s">
        <v>1059</v>
      </c>
      <c r="B63" s="955">
        <v>2249980</v>
      </c>
      <c r="C63" s="960">
        <v>2228185</v>
      </c>
      <c r="D63" s="960">
        <f t="shared" si="9"/>
        <v>21795</v>
      </c>
      <c r="E63" s="960">
        <v>0</v>
      </c>
      <c r="F63" s="960">
        <f t="shared" si="10"/>
        <v>21795</v>
      </c>
      <c r="G63" s="960">
        <v>241941</v>
      </c>
      <c r="H63" s="960">
        <v>17512</v>
      </c>
      <c r="I63" s="960">
        <v>296</v>
      </c>
      <c r="J63" s="960">
        <v>18400</v>
      </c>
      <c r="K63" s="960">
        <v>733465</v>
      </c>
      <c r="L63" s="960">
        <v>464</v>
      </c>
      <c r="M63" s="960">
        <v>21171</v>
      </c>
      <c r="N63" s="960">
        <v>28005</v>
      </c>
      <c r="O63" s="960">
        <v>3366</v>
      </c>
      <c r="P63" s="960">
        <v>366648</v>
      </c>
      <c r="Q63" s="960">
        <v>0</v>
      </c>
      <c r="R63" s="960">
        <v>268132</v>
      </c>
      <c r="S63" s="960">
        <v>15777</v>
      </c>
      <c r="T63" s="960">
        <v>15</v>
      </c>
      <c r="U63" s="960">
        <v>1894</v>
      </c>
      <c r="V63" s="961">
        <v>11572</v>
      </c>
      <c r="W63" s="961">
        <v>34722</v>
      </c>
      <c r="X63" s="961">
        <v>486600</v>
      </c>
      <c r="Y63" s="961">
        <v>36924</v>
      </c>
      <c r="Z63" s="961">
        <v>249608</v>
      </c>
      <c r="AA63" s="961">
        <v>248851</v>
      </c>
      <c r="AB63" s="961">
        <v>116402</v>
      </c>
      <c r="AC63" s="961">
        <v>850</v>
      </c>
      <c r="AD63" s="961">
        <v>429844</v>
      </c>
      <c r="AE63" s="961">
        <v>9296</v>
      </c>
      <c r="AF63" s="961">
        <v>532761</v>
      </c>
      <c r="AG63" s="961">
        <v>68857</v>
      </c>
      <c r="AH63" s="961">
        <v>363765</v>
      </c>
      <c r="AI63" s="961">
        <v>40025</v>
      </c>
      <c r="AJ63" s="961">
        <v>131002</v>
      </c>
      <c r="AK63" s="961">
        <v>0</v>
      </c>
      <c r="AL63" s="962">
        <v>0</v>
      </c>
    </row>
    <row r="64" spans="1:38" s="105" customFormat="1" ht="12.75" customHeight="1">
      <c r="A64" s="559" t="s">
        <v>1061</v>
      </c>
      <c r="B64" s="955">
        <v>1255661</v>
      </c>
      <c r="C64" s="960">
        <v>1230795</v>
      </c>
      <c r="D64" s="960">
        <f t="shared" si="9"/>
        <v>24866</v>
      </c>
      <c r="E64" s="960">
        <v>0</v>
      </c>
      <c r="F64" s="960">
        <f t="shared" si="10"/>
        <v>24866</v>
      </c>
      <c r="G64" s="960">
        <v>148906</v>
      </c>
      <c r="H64" s="960">
        <v>9540</v>
      </c>
      <c r="I64" s="960">
        <v>0</v>
      </c>
      <c r="J64" s="960">
        <v>10100</v>
      </c>
      <c r="K64" s="960">
        <v>549730</v>
      </c>
      <c r="L64" s="960">
        <v>0</v>
      </c>
      <c r="M64" s="960">
        <v>1394</v>
      </c>
      <c r="N64" s="960">
        <v>23963</v>
      </c>
      <c r="O64" s="960">
        <v>3131</v>
      </c>
      <c r="P64" s="960">
        <v>185345</v>
      </c>
      <c r="Q64" s="960">
        <v>0</v>
      </c>
      <c r="R64" s="960">
        <v>51410</v>
      </c>
      <c r="S64" s="960">
        <v>18136</v>
      </c>
      <c r="T64" s="960">
        <v>600</v>
      </c>
      <c r="U64" s="960">
        <v>17450</v>
      </c>
      <c r="V64" s="961">
        <v>26046</v>
      </c>
      <c r="W64" s="961">
        <v>17810</v>
      </c>
      <c r="X64" s="961">
        <v>192100</v>
      </c>
      <c r="Y64" s="961">
        <v>33871</v>
      </c>
      <c r="Z64" s="961">
        <v>191902</v>
      </c>
      <c r="AA64" s="961">
        <v>161926</v>
      </c>
      <c r="AB64" s="961">
        <v>55164</v>
      </c>
      <c r="AC64" s="961">
        <v>343</v>
      </c>
      <c r="AD64" s="961">
        <v>84578</v>
      </c>
      <c r="AE64" s="961">
        <v>25505</v>
      </c>
      <c r="AF64" s="961">
        <v>209337</v>
      </c>
      <c r="AG64" s="961">
        <v>55831</v>
      </c>
      <c r="AH64" s="961">
        <v>305271</v>
      </c>
      <c r="AI64" s="961">
        <v>3624</v>
      </c>
      <c r="AJ64" s="961">
        <v>103443</v>
      </c>
      <c r="AK64" s="961">
        <v>0</v>
      </c>
      <c r="AL64" s="962">
        <v>0</v>
      </c>
    </row>
    <row r="65" spans="1:38" s="105" customFormat="1" ht="12.75" customHeight="1">
      <c r="A65" s="565" t="s">
        <v>1063</v>
      </c>
      <c r="B65" s="973">
        <v>1551763</v>
      </c>
      <c r="C65" s="974">
        <v>1503690</v>
      </c>
      <c r="D65" s="974">
        <f t="shared" si="9"/>
        <v>48073</v>
      </c>
      <c r="E65" s="974">
        <v>0</v>
      </c>
      <c r="F65" s="974">
        <f t="shared" si="10"/>
        <v>48073</v>
      </c>
      <c r="G65" s="974">
        <v>195017</v>
      </c>
      <c r="H65" s="974">
        <v>16343</v>
      </c>
      <c r="I65" s="974">
        <v>2455</v>
      </c>
      <c r="J65" s="974">
        <v>13836</v>
      </c>
      <c r="K65" s="974">
        <v>664869</v>
      </c>
      <c r="L65" s="974">
        <v>613</v>
      </c>
      <c r="M65" s="974">
        <v>0</v>
      </c>
      <c r="N65" s="974">
        <v>14319</v>
      </c>
      <c r="O65" s="974">
        <v>3229</v>
      </c>
      <c r="P65" s="974">
        <v>61958</v>
      </c>
      <c r="Q65" s="974">
        <v>0</v>
      </c>
      <c r="R65" s="974">
        <v>245174</v>
      </c>
      <c r="S65" s="974">
        <v>47901</v>
      </c>
      <c r="T65" s="974">
        <v>7618</v>
      </c>
      <c r="U65" s="974">
        <v>0</v>
      </c>
      <c r="V65" s="975">
        <v>28641</v>
      </c>
      <c r="W65" s="975">
        <v>12990</v>
      </c>
      <c r="X65" s="975">
        <v>236800</v>
      </c>
      <c r="Y65" s="975">
        <v>40205</v>
      </c>
      <c r="Z65" s="975">
        <v>281621</v>
      </c>
      <c r="AA65" s="975">
        <v>135985</v>
      </c>
      <c r="AB65" s="975">
        <v>63626</v>
      </c>
      <c r="AC65" s="975">
        <v>453</v>
      </c>
      <c r="AD65" s="975">
        <v>391299</v>
      </c>
      <c r="AE65" s="975">
        <v>7553</v>
      </c>
      <c r="AF65" s="975">
        <v>206471</v>
      </c>
      <c r="AG65" s="975">
        <v>67849</v>
      </c>
      <c r="AH65" s="975">
        <v>191102</v>
      </c>
      <c r="AI65" s="975">
        <v>2141</v>
      </c>
      <c r="AJ65" s="975">
        <v>115385</v>
      </c>
      <c r="AK65" s="975">
        <v>0</v>
      </c>
      <c r="AL65" s="976">
        <v>0</v>
      </c>
    </row>
    <row r="66" spans="1:16" ht="12">
      <c r="A66" s="105" t="s">
        <v>674</v>
      </c>
      <c r="N66" s="757"/>
      <c r="O66" s="757"/>
      <c r="P66" s="757"/>
    </row>
    <row r="67" ht="11.25">
      <c r="P67" s="757"/>
    </row>
    <row r="68" ht="11.25">
      <c r="P68" s="757"/>
    </row>
    <row r="69" ht="11.25">
      <c r="P69" s="757"/>
    </row>
    <row r="70" ht="11.25">
      <c r="P70" s="757"/>
    </row>
  </sheetData>
  <mergeCells count="18">
    <mergeCell ref="G4:X4"/>
    <mergeCell ref="Y4:AL4"/>
    <mergeCell ref="AI5:AI7"/>
    <mergeCell ref="AJ5:AJ7"/>
    <mergeCell ref="AK5:AK7"/>
    <mergeCell ref="AL5:AL7"/>
    <mergeCell ref="AE5:AE7"/>
    <mergeCell ref="AF5:AF7"/>
    <mergeCell ref="AG5:AG7"/>
    <mergeCell ref="AH5:AH7"/>
    <mergeCell ref="AA5:AA7"/>
    <mergeCell ref="AB5:AB7"/>
    <mergeCell ref="AC5:AC7"/>
    <mergeCell ref="AD5:AD7"/>
    <mergeCell ref="W5:W7"/>
    <mergeCell ref="X5:X7"/>
    <mergeCell ref="Y5:Y7"/>
    <mergeCell ref="Z5:Z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O70"/>
  <sheetViews>
    <sheetView workbookViewId="0" topLeftCell="A1">
      <selection activeCell="A1" sqref="A1"/>
    </sheetView>
  </sheetViews>
  <sheetFormatPr defaultColWidth="9.00390625" defaultRowHeight="17.25" customHeight="1"/>
  <cols>
    <col min="1" max="1" width="2.625" style="977" customWidth="1"/>
    <col min="2" max="2" width="2.00390625" style="977" customWidth="1"/>
    <col min="3" max="3" width="1.625" style="977" hidden="1" customWidth="1"/>
    <col min="4" max="4" width="0.74609375" style="977" hidden="1" customWidth="1"/>
    <col min="5" max="5" width="2.125" style="977" customWidth="1"/>
    <col min="6" max="6" width="1.875" style="977" customWidth="1"/>
    <col min="7" max="7" width="2.25390625" style="977" customWidth="1"/>
    <col min="8" max="8" width="17.50390625" style="977" customWidth="1"/>
    <col min="9" max="15" width="10.625" style="977" customWidth="1"/>
    <col min="16" max="16384" width="9.00390625" style="977" customWidth="1"/>
  </cols>
  <sheetData>
    <row r="1" ht="12"/>
    <row r="2" spans="2:14" ht="17.25" customHeight="1">
      <c r="B2" s="978" t="s">
        <v>744</v>
      </c>
      <c r="N2" s="979"/>
    </row>
    <row r="3" spans="2:15" s="980" customFormat="1" ht="17.25" customHeight="1" thickBot="1">
      <c r="B3" s="981"/>
      <c r="C3" s="982"/>
      <c r="D3" s="982"/>
      <c r="E3" s="982"/>
      <c r="F3" s="982"/>
      <c r="G3" s="982"/>
      <c r="O3" s="983" t="s">
        <v>702</v>
      </c>
    </row>
    <row r="4" spans="2:15" ht="47.25" customHeight="1" thickTop="1">
      <c r="B4" s="1627" t="s">
        <v>703</v>
      </c>
      <c r="C4" s="1628"/>
      <c r="D4" s="1628"/>
      <c r="E4" s="1628"/>
      <c r="F4" s="1628"/>
      <c r="G4" s="1628"/>
      <c r="H4" s="1629"/>
      <c r="I4" s="984" t="s">
        <v>676</v>
      </c>
      <c r="J4" s="984" t="s">
        <v>677</v>
      </c>
      <c r="K4" s="984" t="s">
        <v>678</v>
      </c>
      <c r="L4" s="984" t="s">
        <v>679</v>
      </c>
      <c r="M4" s="984" t="s">
        <v>1029</v>
      </c>
      <c r="N4" s="984" t="s">
        <v>680</v>
      </c>
      <c r="O4" s="985" t="s">
        <v>704</v>
      </c>
    </row>
    <row r="5" spans="2:15" ht="17.25" customHeight="1">
      <c r="B5" s="1630" t="s">
        <v>705</v>
      </c>
      <c r="C5" s="1631"/>
      <c r="D5" s="1631"/>
      <c r="E5" s="1631"/>
      <c r="F5" s="1631"/>
      <c r="G5" s="1631"/>
      <c r="H5" s="1632"/>
      <c r="I5" s="986">
        <v>66</v>
      </c>
      <c r="J5" s="987">
        <v>71</v>
      </c>
      <c r="K5" s="987">
        <v>70</v>
      </c>
      <c r="L5" s="987">
        <v>73</v>
      </c>
      <c r="M5" s="987">
        <v>63</v>
      </c>
      <c r="N5" s="987">
        <v>63</v>
      </c>
      <c r="O5" s="32">
        <v>4641</v>
      </c>
    </row>
    <row r="6" spans="2:15" ht="17.25" customHeight="1">
      <c r="B6" s="1633" t="s">
        <v>681</v>
      </c>
      <c r="C6" s="1610"/>
      <c r="D6" s="1610"/>
      <c r="E6" s="1610"/>
      <c r="F6" s="1610"/>
      <c r="G6" s="1610"/>
      <c r="H6" s="1611"/>
      <c r="I6" s="990">
        <v>3.81</v>
      </c>
      <c r="J6" s="991">
        <v>3.73</v>
      </c>
      <c r="K6" s="991">
        <v>3.75</v>
      </c>
      <c r="L6" s="992">
        <v>3.82</v>
      </c>
      <c r="M6" s="992">
        <v>3.73</v>
      </c>
      <c r="N6" s="992">
        <v>3.81</v>
      </c>
      <c r="O6" s="993">
        <v>3.77</v>
      </c>
    </row>
    <row r="7" spans="2:15" ht="17.25" customHeight="1">
      <c r="B7" s="1633" t="s">
        <v>682</v>
      </c>
      <c r="C7" s="1610"/>
      <c r="D7" s="1610"/>
      <c r="E7" s="1610"/>
      <c r="F7" s="1610"/>
      <c r="G7" s="1610"/>
      <c r="H7" s="1611"/>
      <c r="I7" s="994">
        <v>1.49</v>
      </c>
      <c r="J7" s="992">
        <v>1.41</v>
      </c>
      <c r="K7" s="992">
        <v>1.24</v>
      </c>
      <c r="L7" s="992">
        <v>1.4</v>
      </c>
      <c r="M7" s="992">
        <v>1.7</v>
      </c>
      <c r="N7" s="992">
        <v>1.32</v>
      </c>
      <c r="O7" s="995">
        <v>1.43</v>
      </c>
    </row>
    <row r="8" spans="2:15" ht="17.25" customHeight="1">
      <c r="B8" s="1634" t="s">
        <v>683</v>
      </c>
      <c r="C8" s="1635"/>
      <c r="D8" s="1635"/>
      <c r="E8" s="1635"/>
      <c r="F8" s="1635"/>
      <c r="G8" s="1635"/>
      <c r="H8" s="1636"/>
      <c r="I8" s="996">
        <v>41.1</v>
      </c>
      <c r="J8" s="997">
        <v>44.1</v>
      </c>
      <c r="K8" s="997">
        <v>41.9</v>
      </c>
      <c r="L8" s="997">
        <v>39</v>
      </c>
      <c r="M8" s="997">
        <v>42.8</v>
      </c>
      <c r="N8" s="997">
        <v>42.2</v>
      </c>
      <c r="O8" s="998">
        <v>41</v>
      </c>
    </row>
    <row r="9" spans="2:15" ht="17.25" customHeight="1">
      <c r="B9" s="1624" t="s">
        <v>684</v>
      </c>
      <c r="C9" s="1625"/>
      <c r="D9" s="1625"/>
      <c r="E9" s="1625"/>
      <c r="F9" s="1625"/>
      <c r="G9" s="1625"/>
      <c r="H9" s="1626"/>
      <c r="I9" s="999">
        <f>SUM(I10,I21,I26)</f>
        <v>452962</v>
      </c>
      <c r="J9" s="1000">
        <f>SUM(J10,J21,J26)</f>
        <v>477639</v>
      </c>
      <c r="K9" s="1000">
        <v>522748</v>
      </c>
      <c r="L9" s="1000">
        <f>SUM(L10,L21,L26)</f>
        <v>495081</v>
      </c>
      <c r="M9" s="1000">
        <f>SUM(M10,M21,M26)</f>
        <v>545680</v>
      </c>
      <c r="N9" s="1000">
        <f>SUM(N10,N21,N26)</f>
        <v>466480</v>
      </c>
      <c r="O9" s="1001">
        <f>SUM(O10,O21,O26)</f>
        <v>488457</v>
      </c>
    </row>
    <row r="10" spans="2:15" s="1002" customFormat="1" ht="17.25" customHeight="1">
      <c r="B10" s="1616" t="s">
        <v>685</v>
      </c>
      <c r="C10" s="1613"/>
      <c r="D10" s="1613"/>
      <c r="E10" s="1613"/>
      <c r="F10" s="1613"/>
      <c r="G10" s="1613"/>
      <c r="H10" s="1614"/>
      <c r="I10" s="1005">
        <f>SUM(I11,I16,I17)</f>
        <v>308571</v>
      </c>
      <c r="J10" s="1006">
        <f>SUM(J11,J16,J17)</f>
        <v>316409</v>
      </c>
      <c r="K10" s="1006">
        <f>SUM(K11,K16,K17)</f>
        <v>333575</v>
      </c>
      <c r="L10" s="1006">
        <v>326190</v>
      </c>
      <c r="M10" s="1006">
        <f>SUM(M11,M16,M17)</f>
        <v>343710</v>
      </c>
      <c r="N10" s="1006">
        <f>SUM(N11,N16,N17)</f>
        <v>313506</v>
      </c>
      <c r="O10" s="1007">
        <f>SUM(O11,O16,O17)</f>
        <v>306082</v>
      </c>
    </row>
    <row r="11" spans="2:15" s="1002" customFormat="1" ht="17.25" customHeight="1">
      <c r="B11" s="1616" t="s">
        <v>686</v>
      </c>
      <c r="C11" s="1613"/>
      <c r="D11" s="1613"/>
      <c r="E11" s="1613"/>
      <c r="F11" s="1613"/>
      <c r="G11" s="1613"/>
      <c r="H11" s="1614"/>
      <c r="I11" s="1005">
        <f>SUM(I12,I15)</f>
        <v>294239</v>
      </c>
      <c r="J11" s="1006">
        <f>SUM(J12,J15)</f>
        <v>299665</v>
      </c>
      <c r="K11" s="1006">
        <f>SUM(K12,K15)</f>
        <v>315689</v>
      </c>
      <c r="L11" s="1006">
        <f>SUM(L12,L15)</f>
        <v>311278</v>
      </c>
      <c r="M11" s="1006">
        <f>SUM(M12,M15)</f>
        <v>324684</v>
      </c>
      <c r="N11" s="1006">
        <v>299502</v>
      </c>
      <c r="O11" s="1007">
        <v>287623</v>
      </c>
    </row>
    <row r="12" spans="2:15" ht="17.25" customHeight="1">
      <c r="B12" s="988"/>
      <c r="C12" s="989"/>
      <c r="D12" s="989"/>
      <c r="E12" s="989"/>
      <c r="F12" s="1610" t="s">
        <v>687</v>
      </c>
      <c r="G12" s="1610"/>
      <c r="H12" s="1615"/>
      <c r="I12" s="1008">
        <f aca="true" t="shared" si="0" ref="I12:O12">SUM(I13:I14)</f>
        <v>243421</v>
      </c>
      <c r="J12" s="1009">
        <f t="shared" si="0"/>
        <v>262067</v>
      </c>
      <c r="K12" s="1009">
        <f t="shared" si="0"/>
        <v>290852</v>
      </c>
      <c r="L12" s="1009">
        <f t="shared" si="0"/>
        <v>279348</v>
      </c>
      <c r="M12" s="1009">
        <f t="shared" si="0"/>
        <v>261159</v>
      </c>
      <c r="N12" s="1009">
        <f t="shared" si="0"/>
        <v>269005</v>
      </c>
      <c r="O12" s="1010">
        <f t="shared" si="0"/>
        <v>260695</v>
      </c>
    </row>
    <row r="13" spans="2:15" ht="17.25" customHeight="1">
      <c r="B13" s="988"/>
      <c r="C13" s="989"/>
      <c r="D13" s="989"/>
      <c r="E13" s="989"/>
      <c r="F13" s="989"/>
      <c r="G13" s="1610" t="s">
        <v>706</v>
      </c>
      <c r="H13" s="1615"/>
      <c r="I13" s="1008">
        <v>184801</v>
      </c>
      <c r="J13" s="1009">
        <v>200243</v>
      </c>
      <c r="K13" s="1009">
        <v>215235</v>
      </c>
      <c r="L13" s="1009">
        <v>207088</v>
      </c>
      <c r="M13" s="1009">
        <v>195781</v>
      </c>
      <c r="N13" s="1009">
        <v>198751</v>
      </c>
      <c r="O13" s="1010">
        <v>201893</v>
      </c>
    </row>
    <row r="14" spans="2:15" ht="17.25" customHeight="1">
      <c r="B14" s="988"/>
      <c r="C14" s="989"/>
      <c r="D14" s="989"/>
      <c r="E14" s="989"/>
      <c r="F14" s="989"/>
      <c r="G14" s="1610" t="s">
        <v>707</v>
      </c>
      <c r="H14" s="1615"/>
      <c r="I14" s="1008">
        <v>58620</v>
      </c>
      <c r="J14" s="1009">
        <v>61824</v>
      </c>
      <c r="K14" s="1009">
        <v>75617</v>
      </c>
      <c r="L14" s="1009">
        <v>72260</v>
      </c>
      <c r="M14" s="1009">
        <v>65378</v>
      </c>
      <c r="N14" s="1009">
        <v>70254</v>
      </c>
      <c r="O14" s="1010">
        <v>58802</v>
      </c>
    </row>
    <row r="15" spans="2:15" ht="17.25" customHeight="1">
      <c r="B15" s="988"/>
      <c r="C15" s="989"/>
      <c r="D15" s="989"/>
      <c r="E15" s="989"/>
      <c r="F15" s="1610" t="s">
        <v>708</v>
      </c>
      <c r="G15" s="1610"/>
      <c r="H15" s="1615"/>
      <c r="I15" s="1008">
        <v>50818</v>
      </c>
      <c r="J15" s="1009">
        <v>37598</v>
      </c>
      <c r="K15" s="1009">
        <v>24837</v>
      </c>
      <c r="L15" s="1009">
        <v>31930</v>
      </c>
      <c r="M15" s="1009">
        <v>63525</v>
      </c>
      <c r="N15" s="1009">
        <v>30498</v>
      </c>
      <c r="O15" s="1010">
        <v>26929</v>
      </c>
    </row>
    <row r="16" spans="2:15" s="1002" customFormat="1" ht="17.25" customHeight="1">
      <c r="B16" s="1616" t="s">
        <v>709</v>
      </c>
      <c r="C16" s="1613"/>
      <c r="D16" s="1613"/>
      <c r="E16" s="1613"/>
      <c r="F16" s="1613"/>
      <c r="G16" s="1613"/>
      <c r="H16" s="1614"/>
      <c r="I16" s="1005">
        <v>4164</v>
      </c>
      <c r="J16" s="1006">
        <v>3474</v>
      </c>
      <c r="K16" s="1006">
        <v>3957</v>
      </c>
      <c r="L16" s="1006">
        <v>4896</v>
      </c>
      <c r="M16" s="1006">
        <v>4521</v>
      </c>
      <c r="N16" s="1006">
        <v>3661</v>
      </c>
      <c r="O16" s="1007">
        <v>5559</v>
      </c>
    </row>
    <row r="17" spans="2:15" s="1002" customFormat="1" ht="17.25" customHeight="1">
      <c r="B17" s="1616" t="s">
        <v>710</v>
      </c>
      <c r="C17" s="1613"/>
      <c r="D17" s="1613"/>
      <c r="E17" s="1613"/>
      <c r="F17" s="1613"/>
      <c r="G17" s="1613"/>
      <c r="H17" s="1614"/>
      <c r="I17" s="1005">
        <f>SUM(I18:I20)</f>
        <v>10168</v>
      </c>
      <c r="J17" s="1006">
        <v>13270</v>
      </c>
      <c r="K17" s="1006">
        <v>13929</v>
      </c>
      <c r="L17" s="1006">
        <f>SUM(L18:L20)</f>
        <v>10017</v>
      </c>
      <c r="M17" s="1006">
        <v>14505</v>
      </c>
      <c r="N17" s="1006">
        <f>SUM(N18:N20)</f>
        <v>10343</v>
      </c>
      <c r="O17" s="1007">
        <v>12900</v>
      </c>
    </row>
    <row r="18" spans="2:15" ht="17.25" customHeight="1">
      <c r="B18" s="988"/>
      <c r="C18" s="989"/>
      <c r="D18" s="989"/>
      <c r="E18" s="989"/>
      <c r="F18" s="1610" t="s">
        <v>711</v>
      </c>
      <c r="G18" s="1610"/>
      <c r="H18" s="1615"/>
      <c r="I18" s="1008">
        <v>805</v>
      </c>
      <c r="J18" s="1009">
        <v>1318</v>
      </c>
      <c r="K18" s="1009">
        <v>1074</v>
      </c>
      <c r="L18" s="1009">
        <v>609</v>
      </c>
      <c r="M18" s="1009">
        <v>1584</v>
      </c>
      <c r="N18" s="1009">
        <v>788</v>
      </c>
      <c r="O18" s="1010">
        <v>1281</v>
      </c>
    </row>
    <row r="19" spans="2:15" ht="17.25" customHeight="1">
      <c r="B19" s="988"/>
      <c r="C19" s="989"/>
      <c r="D19" s="989"/>
      <c r="E19" s="989"/>
      <c r="F19" s="1610" t="s">
        <v>712</v>
      </c>
      <c r="G19" s="1610"/>
      <c r="H19" s="1615"/>
      <c r="I19" s="1008">
        <v>3510</v>
      </c>
      <c r="J19" s="1009">
        <v>3870</v>
      </c>
      <c r="K19" s="1009">
        <v>1467</v>
      </c>
      <c r="L19" s="1009">
        <v>970</v>
      </c>
      <c r="M19" s="1009">
        <v>5249</v>
      </c>
      <c r="N19" s="1009">
        <v>1303</v>
      </c>
      <c r="O19" s="1010">
        <v>2793</v>
      </c>
    </row>
    <row r="20" spans="2:15" ht="17.25" customHeight="1">
      <c r="B20" s="988"/>
      <c r="C20" s="989"/>
      <c r="D20" s="989"/>
      <c r="E20" s="989"/>
      <c r="F20" s="1610" t="s">
        <v>713</v>
      </c>
      <c r="G20" s="1610"/>
      <c r="H20" s="1615"/>
      <c r="I20" s="1008">
        <v>5853</v>
      </c>
      <c r="J20" s="1009">
        <v>8083</v>
      </c>
      <c r="K20" s="1009">
        <v>11389</v>
      </c>
      <c r="L20" s="1009">
        <v>8438</v>
      </c>
      <c r="M20" s="1009">
        <v>7673</v>
      </c>
      <c r="N20" s="1009">
        <v>8252</v>
      </c>
      <c r="O20" s="1010">
        <v>8827</v>
      </c>
    </row>
    <row r="21" spans="2:15" s="1002" customFormat="1" ht="17.25" customHeight="1">
      <c r="B21" s="1616" t="s">
        <v>714</v>
      </c>
      <c r="C21" s="1613"/>
      <c r="D21" s="1613"/>
      <c r="E21" s="1613"/>
      <c r="F21" s="1613"/>
      <c r="G21" s="1613"/>
      <c r="H21" s="1614"/>
      <c r="I21" s="1005">
        <f>SUM(I22:I25)</f>
        <v>71614</v>
      </c>
      <c r="J21" s="1006">
        <v>81468</v>
      </c>
      <c r="K21" s="1006">
        <f>SUM(K22:K25)</f>
        <v>97302</v>
      </c>
      <c r="L21" s="1006">
        <v>95490</v>
      </c>
      <c r="M21" s="1006">
        <v>120600</v>
      </c>
      <c r="N21" s="1006">
        <f>SUM(N22:N25)</f>
        <v>74349</v>
      </c>
      <c r="O21" s="1007">
        <v>97459</v>
      </c>
    </row>
    <row r="22" spans="2:15" ht="17.25" customHeight="1">
      <c r="B22" s="988"/>
      <c r="C22" s="989"/>
      <c r="D22" s="989"/>
      <c r="E22" s="1610" t="s">
        <v>715</v>
      </c>
      <c r="F22" s="1610"/>
      <c r="G22" s="1610"/>
      <c r="H22" s="1615"/>
      <c r="I22" s="1008">
        <v>55804</v>
      </c>
      <c r="J22" s="1009">
        <v>72396</v>
      </c>
      <c r="K22" s="1009">
        <v>89889</v>
      </c>
      <c r="L22" s="1009">
        <v>78284</v>
      </c>
      <c r="M22" s="1009">
        <v>89985</v>
      </c>
      <c r="N22" s="1009">
        <v>63806</v>
      </c>
      <c r="O22" s="1010">
        <v>84619</v>
      </c>
    </row>
    <row r="23" spans="2:15" ht="17.25" customHeight="1">
      <c r="B23" s="988"/>
      <c r="C23" s="989"/>
      <c r="D23" s="989"/>
      <c r="E23" s="1610" t="s">
        <v>716</v>
      </c>
      <c r="F23" s="1610"/>
      <c r="G23" s="1610"/>
      <c r="H23" s="1615"/>
      <c r="I23" s="1008">
        <v>6387</v>
      </c>
      <c r="J23" s="1009">
        <v>1868</v>
      </c>
      <c r="K23" s="1009">
        <v>483</v>
      </c>
      <c r="L23" s="1009">
        <v>2486</v>
      </c>
      <c r="M23" s="1009">
        <v>20831</v>
      </c>
      <c r="N23" s="1009">
        <v>1303</v>
      </c>
      <c r="O23" s="1010">
        <v>4409</v>
      </c>
    </row>
    <row r="24" spans="2:15" ht="17.25" customHeight="1">
      <c r="B24" s="988"/>
      <c r="C24" s="989"/>
      <c r="D24" s="989"/>
      <c r="E24" s="1610" t="s">
        <v>717</v>
      </c>
      <c r="F24" s="1610"/>
      <c r="G24" s="1610"/>
      <c r="H24" s="1615"/>
      <c r="I24" s="1008">
        <v>9130</v>
      </c>
      <c r="J24" s="1009">
        <v>6985</v>
      </c>
      <c r="K24" s="1009">
        <v>6538</v>
      </c>
      <c r="L24" s="1009">
        <v>14085</v>
      </c>
      <c r="M24" s="1009">
        <v>9197</v>
      </c>
      <c r="N24" s="1009">
        <v>8927</v>
      </c>
      <c r="O24" s="1010">
        <v>6827</v>
      </c>
    </row>
    <row r="25" spans="2:15" ht="17.25" customHeight="1">
      <c r="B25" s="988"/>
      <c r="C25" s="989"/>
      <c r="D25" s="989"/>
      <c r="E25" s="1610" t="s">
        <v>5</v>
      </c>
      <c r="F25" s="1610"/>
      <c r="G25" s="1610"/>
      <c r="H25" s="1615"/>
      <c r="I25" s="1008">
        <v>293</v>
      </c>
      <c r="J25" s="1009">
        <v>220</v>
      </c>
      <c r="K25" s="1009">
        <v>392</v>
      </c>
      <c r="L25" s="1009">
        <v>634</v>
      </c>
      <c r="M25" s="1009">
        <v>588</v>
      </c>
      <c r="N25" s="1009">
        <v>313</v>
      </c>
      <c r="O25" s="1010">
        <v>1603</v>
      </c>
    </row>
    <row r="26" spans="2:15" s="1002" customFormat="1" ht="17.25" customHeight="1">
      <c r="B26" s="1618" t="s">
        <v>600</v>
      </c>
      <c r="C26" s="1619"/>
      <c r="D26" s="1619"/>
      <c r="E26" s="1619"/>
      <c r="F26" s="1619"/>
      <c r="G26" s="1619"/>
      <c r="H26" s="1620"/>
      <c r="I26" s="1011">
        <v>72777</v>
      </c>
      <c r="J26" s="1012">
        <v>79762</v>
      </c>
      <c r="K26" s="1012">
        <v>91870</v>
      </c>
      <c r="L26" s="1012">
        <v>73401</v>
      </c>
      <c r="M26" s="1012">
        <v>81370</v>
      </c>
      <c r="N26" s="1012">
        <v>78625</v>
      </c>
      <c r="O26" s="1013">
        <v>84916</v>
      </c>
    </row>
    <row r="27" spans="2:15" ht="17.25" customHeight="1">
      <c r="B27" s="1624" t="s">
        <v>688</v>
      </c>
      <c r="C27" s="1625"/>
      <c r="D27" s="1625"/>
      <c r="E27" s="1625"/>
      <c r="F27" s="1625"/>
      <c r="G27" s="1625"/>
      <c r="H27" s="1626"/>
      <c r="I27" s="999">
        <f>SUM(I28,I62,I67)</f>
        <v>452962</v>
      </c>
      <c r="J27" s="1000">
        <f>SUM(J28,J62,J67)</f>
        <v>477639</v>
      </c>
      <c r="K27" s="1000">
        <f>SUM(K28,K62,K67)</f>
        <v>522748</v>
      </c>
      <c r="L27" s="1000">
        <v>495081</v>
      </c>
      <c r="M27" s="1000">
        <f>SUM(M28,M62,M67)</f>
        <v>545680</v>
      </c>
      <c r="N27" s="1000">
        <f>SUM(N28,N62,N67)</f>
        <v>466480</v>
      </c>
      <c r="O27" s="1001">
        <f>SUM(O28,O62,O67)</f>
        <v>488457</v>
      </c>
    </row>
    <row r="28" spans="2:15" s="1002" customFormat="1" ht="17.25" customHeight="1">
      <c r="B28" s="1616" t="s">
        <v>689</v>
      </c>
      <c r="C28" s="1613"/>
      <c r="D28" s="1613"/>
      <c r="E28" s="1613"/>
      <c r="F28" s="1613"/>
      <c r="G28" s="1613"/>
      <c r="H28" s="1614"/>
      <c r="I28" s="1005">
        <f>SUM(I29,I58)</f>
        <v>242650</v>
      </c>
      <c r="J28" s="1006">
        <f>SUM(J29,J58)</f>
        <v>247325</v>
      </c>
      <c r="K28" s="1006">
        <f>SUM(K29,K58)</f>
        <v>270249</v>
      </c>
      <c r="L28" s="1006">
        <f>SUM(L29,L58)</f>
        <v>264867</v>
      </c>
      <c r="M28" s="1006">
        <v>278184</v>
      </c>
      <c r="N28" s="1006">
        <v>253422</v>
      </c>
      <c r="O28" s="1007">
        <f>SUM(O29,O58)</f>
        <v>245375</v>
      </c>
    </row>
    <row r="29" spans="2:15" s="1002" customFormat="1" ht="17.25" customHeight="1">
      <c r="B29" s="1003"/>
      <c r="C29" s="1613" t="s">
        <v>690</v>
      </c>
      <c r="D29" s="1613"/>
      <c r="E29" s="1613"/>
      <c r="F29" s="1613"/>
      <c r="G29" s="1613"/>
      <c r="H29" s="1614"/>
      <c r="I29" s="1005">
        <f>SUM(I30,I42,I45,I48,I51)</f>
        <v>207322</v>
      </c>
      <c r="J29" s="1006">
        <v>208206</v>
      </c>
      <c r="K29" s="1006">
        <f>SUM(K30,K42,K45,K48,K51)</f>
        <v>229261</v>
      </c>
      <c r="L29" s="1006">
        <v>225137</v>
      </c>
      <c r="M29" s="1006">
        <f>SUM(M30,M42,M45,M48,M51)</f>
        <v>235639</v>
      </c>
      <c r="N29" s="1006">
        <v>213686</v>
      </c>
      <c r="O29" s="1007">
        <f>SUM(O30,O42,O45,O48,O51)</f>
        <v>210804</v>
      </c>
    </row>
    <row r="30" spans="2:15" s="1002" customFormat="1" ht="17.25" customHeight="1">
      <c r="B30" s="1003"/>
      <c r="C30" s="1004"/>
      <c r="D30" s="1014"/>
      <c r="E30" s="1014"/>
      <c r="F30" s="1637" t="s">
        <v>718</v>
      </c>
      <c r="G30" s="1637"/>
      <c r="H30" s="1614"/>
      <c r="I30" s="1005">
        <f>SUM(I31,I34,I40,I41)</f>
        <v>57923</v>
      </c>
      <c r="J30" s="1006">
        <v>58983</v>
      </c>
      <c r="K30" s="1006">
        <f>SUM(K31,K34,K40,K41)</f>
        <v>63810</v>
      </c>
      <c r="L30" s="1006">
        <f>SUM(L31,L34,L40,L41)</f>
        <v>66442</v>
      </c>
      <c r="M30" s="1006">
        <v>60240</v>
      </c>
      <c r="N30" s="1006">
        <v>57284</v>
      </c>
      <c r="O30" s="1007">
        <v>61503</v>
      </c>
    </row>
    <row r="31" spans="2:15" ht="17.25" customHeight="1">
      <c r="B31" s="988"/>
      <c r="C31" s="989"/>
      <c r="D31" s="989"/>
      <c r="E31" s="1015"/>
      <c r="G31" s="1617" t="s">
        <v>691</v>
      </c>
      <c r="H31" s="1615"/>
      <c r="I31" s="1008">
        <f>SUM(I32:I33)</f>
        <v>6892</v>
      </c>
      <c r="J31" s="1009">
        <f>SUM(J32:J33)</f>
        <v>7620</v>
      </c>
      <c r="K31" s="1009">
        <v>8032</v>
      </c>
      <c r="L31" s="1009">
        <f>SUM(L32:L33)</f>
        <v>7156</v>
      </c>
      <c r="M31" s="1009">
        <v>7737</v>
      </c>
      <c r="N31" s="1009">
        <f>SUM(N32:N33)</f>
        <v>7432</v>
      </c>
      <c r="O31" s="1010">
        <f>SUM(O32:O33)</f>
        <v>8607</v>
      </c>
    </row>
    <row r="32" spans="2:15" ht="17.25" customHeight="1">
      <c r="B32" s="988"/>
      <c r="C32" s="989"/>
      <c r="D32" s="989"/>
      <c r="E32" s="989"/>
      <c r="F32" s="989"/>
      <c r="G32" s="1015"/>
      <c r="H32" s="1015" t="s">
        <v>719</v>
      </c>
      <c r="I32" s="1008">
        <v>4522</v>
      </c>
      <c r="J32" s="1009">
        <v>4923</v>
      </c>
      <c r="K32" s="1009">
        <v>5011</v>
      </c>
      <c r="L32" s="1009">
        <v>4370</v>
      </c>
      <c r="M32" s="1009">
        <v>5330</v>
      </c>
      <c r="N32" s="1009">
        <v>4846</v>
      </c>
      <c r="O32" s="1010">
        <v>5473</v>
      </c>
    </row>
    <row r="33" spans="2:15" ht="17.25" customHeight="1">
      <c r="B33" s="988"/>
      <c r="C33" s="989"/>
      <c r="D33" s="989"/>
      <c r="E33" s="1015"/>
      <c r="F33" s="989"/>
      <c r="G33" s="1015"/>
      <c r="H33" s="1015" t="s">
        <v>720</v>
      </c>
      <c r="I33" s="1008">
        <v>2370</v>
      </c>
      <c r="J33" s="1009">
        <v>2697</v>
      </c>
      <c r="K33" s="1009">
        <v>3020</v>
      </c>
      <c r="L33" s="1009">
        <v>2786</v>
      </c>
      <c r="M33" s="1009">
        <v>2408</v>
      </c>
      <c r="N33" s="1009">
        <v>2586</v>
      </c>
      <c r="O33" s="1010">
        <v>3134</v>
      </c>
    </row>
    <row r="34" spans="2:15" ht="17.25" customHeight="1">
      <c r="B34" s="988"/>
      <c r="C34" s="989"/>
      <c r="D34" s="989"/>
      <c r="E34" s="1015"/>
      <c r="G34" s="1617" t="s">
        <v>692</v>
      </c>
      <c r="H34" s="1615"/>
      <c r="I34" s="1008">
        <f>SUM(I35:I39)</f>
        <v>31081</v>
      </c>
      <c r="J34" s="1009">
        <f>SUM(J35:J39)</f>
        <v>31664</v>
      </c>
      <c r="K34" s="1009">
        <v>32692</v>
      </c>
      <c r="L34" s="1009">
        <v>35231</v>
      </c>
      <c r="M34" s="1009">
        <f>SUM(M35:M39)</f>
        <v>31719</v>
      </c>
      <c r="N34" s="1009">
        <f>SUM(N35:N39)</f>
        <v>29595</v>
      </c>
      <c r="O34" s="1010">
        <v>31922</v>
      </c>
    </row>
    <row r="35" spans="2:15" ht="17.25" customHeight="1">
      <c r="B35" s="988"/>
      <c r="C35" s="989"/>
      <c r="D35" s="989"/>
      <c r="E35" s="1015"/>
      <c r="F35" s="989"/>
      <c r="G35" s="1015"/>
      <c r="H35" s="1015" t="s">
        <v>721</v>
      </c>
      <c r="I35" s="1008">
        <v>9877</v>
      </c>
      <c r="J35" s="1009">
        <v>8659</v>
      </c>
      <c r="K35" s="1009">
        <v>8346</v>
      </c>
      <c r="L35" s="1009">
        <v>10320</v>
      </c>
      <c r="M35" s="1009">
        <v>7888</v>
      </c>
      <c r="N35" s="1009">
        <v>6567</v>
      </c>
      <c r="O35" s="1010">
        <v>7245</v>
      </c>
    </row>
    <row r="36" spans="2:15" ht="17.25" customHeight="1">
      <c r="B36" s="988"/>
      <c r="C36" s="989"/>
      <c r="D36" s="989"/>
      <c r="E36" s="1015"/>
      <c r="F36" s="989"/>
      <c r="G36" s="1015"/>
      <c r="H36" s="1015" t="s">
        <v>722</v>
      </c>
      <c r="I36" s="1008">
        <v>7716</v>
      </c>
      <c r="J36" s="1009">
        <v>9089</v>
      </c>
      <c r="K36" s="1009">
        <v>10102</v>
      </c>
      <c r="L36" s="1009">
        <v>10262</v>
      </c>
      <c r="M36" s="1009">
        <v>9854</v>
      </c>
      <c r="N36" s="1009">
        <v>9163</v>
      </c>
      <c r="O36" s="1010">
        <v>10964</v>
      </c>
    </row>
    <row r="37" spans="2:15" ht="17.25" customHeight="1">
      <c r="B37" s="988"/>
      <c r="C37" s="989"/>
      <c r="D37" s="989"/>
      <c r="E37" s="1015"/>
      <c r="F37" s="989"/>
      <c r="G37" s="1015"/>
      <c r="H37" s="1015" t="s">
        <v>693</v>
      </c>
      <c r="I37" s="1008">
        <v>5703</v>
      </c>
      <c r="J37" s="1009">
        <v>6017</v>
      </c>
      <c r="K37" s="1009">
        <v>6533</v>
      </c>
      <c r="L37" s="1009">
        <v>6771</v>
      </c>
      <c r="M37" s="1009">
        <v>6400</v>
      </c>
      <c r="N37" s="1009">
        <v>5982</v>
      </c>
      <c r="O37" s="1010">
        <v>5664</v>
      </c>
    </row>
    <row r="38" spans="2:15" ht="17.25" customHeight="1">
      <c r="B38" s="988"/>
      <c r="C38" s="989"/>
      <c r="D38" s="989"/>
      <c r="E38" s="1015"/>
      <c r="F38" s="989"/>
      <c r="G38" s="1015"/>
      <c r="H38" s="1015" t="s">
        <v>694</v>
      </c>
      <c r="I38" s="1008">
        <v>5165</v>
      </c>
      <c r="J38" s="1009">
        <v>5265</v>
      </c>
      <c r="K38" s="94">
        <v>5179</v>
      </c>
      <c r="L38" s="1009">
        <v>5120</v>
      </c>
      <c r="M38" s="1009">
        <v>4980</v>
      </c>
      <c r="N38" s="1009">
        <v>5254</v>
      </c>
      <c r="O38" s="1010">
        <v>5450</v>
      </c>
    </row>
    <row r="39" spans="2:15" ht="17.25" customHeight="1">
      <c r="B39" s="988"/>
      <c r="C39" s="989"/>
      <c r="D39" s="989"/>
      <c r="E39" s="1015"/>
      <c r="F39" s="989"/>
      <c r="G39" s="1015"/>
      <c r="H39" s="1015" t="s">
        <v>695</v>
      </c>
      <c r="I39" s="1008">
        <v>2620</v>
      </c>
      <c r="J39" s="1009">
        <v>2634</v>
      </c>
      <c r="K39" s="1009">
        <v>2531</v>
      </c>
      <c r="L39" s="1009">
        <v>2757</v>
      </c>
      <c r="M39" s="1009">
        <v>2597</v>
      </c>
      <c r="N39" s="1009">
        <v>2629</v>
      </c>
      <c r="O39" s="1010">
        <v>2598</v>
      </c>
    </row>
    <row r="40" spans="2:15" ht="17.25" customHeight="1">
      <c r="B40" s="988"/>
      <c r="C40" s="989"/>
      <c r="D40" s="989"/>
      <c r="E40" s="1015"/>
      <c r="G40" s="1617" t="s">
        <v>696</v>
      </c>
      <c r="H40" s="1615"/>
      <c r="I40" s="1008">
        <v>12625</v>
      </c>
      <c r="J40" s="1009">
        <v>12745</v>
      </c>
      <c r="K40" s="1009">
        <v>14605</v>
      </c>
      <c r="L40" s="1009">
        <v>15395</v>
      </c>
      <c r="M40" s="1009">
        <v>12977</v>
      </c>
      <c r="N40" s="1009">
        <v>12599</v>
      </c>
      <c r="O40" s="1010">
        <v>12818</v>
      </c>
    </row>
    <row r="41" spans="2:15" ht="17.25" customHeight="1">
      <c r="B41" s="988"/>
      <c r="C41" s="989"/>
      <c r="D41" s="989"/>
      <c r="E41" s="1015"/>
      <c r="G41" s="1617" t="s">
        <v>697</v>
      </c>
      <c r="H41" s="1615"/>
      <c r="I41" s="1008">
        <v>7325</v>
      </c>
      <c r="J41" s="1009">
        <v>6953</v>
      </c>
      <c r="K41" s="1009">
        <v>8481</v>
      </c>
      <c r="L41" s="1009">
        <v>8660</v>
      </c>
      <c r="M41" s="1009">
        <v>7806</v>
      </c>
      <c r="N41" s="1009">
        <v>7659</v>
      </c>
      <c r="O41" s="1010">
        <v>8155</v>
      </c>
    </row>
    <row r="42" spans="2:15" s="1002" customFormat="1" ht="17.25" customHeight="1">
      <c r="B42" s="1003"/>
      <c r="C42" s="1004"/>
      <c r="D42" s="1014"/>
      <c r="E42" s="1014"/>
      <c r="F42" s="1613" t="s">
        <v>698</v>
      </c>
      <c r="G42" s="1613"/>
      <c r="H42" s="1614"/>
      <c r="I42" s="1005">
        <v>14882</v>
      </c>
      <c r="J42" s="1006">
        <f>SUM(J43:J44)</f>
        <v>17187</v>
      </c>
      <c r="K42" s="1006">
        <v>24493</v>
      </c>
      <c r="L42" s="1006">
        <f>SUM(L43:L44)</f>
        <v>19189</v>
      </c>
      <c r="M42" s="1006">
        <v>19472</v>
      </c>
      <c r="N42" s="1006">
        <v>18808</v>
      </c>
      <c r="O42" s="1007">
        <f>SUM(O43:O44)</f>
        <v>20272</v>
      </c>
    </row>
    <row r="43" spans="2:15" ht="17.25" customHeight="1">
      <c r="B43" s="988"/>
      <c r="C43" s="989"/>
      <c r="D43" s="1015"/>
      <c r="E43" s="1015"/>
      <c r="F43" s="989"/>
      <c r="G43" s="1610" t="s">
        <v>723</v>
      </c>
      <c r="H43" s="1615"/>
      <c r="I43" s="1008">
        <v>4158</v>
      </c>
      <c r="J43" s="1009">
        <v>5609</v>
      </c>
      <c r="K43" s="1009">
        <v>7880</v>
      </c>
      <c r="L43" s="1009">
        <v>4176</v>
      </c>
      <c r="M43" s="1009">
        <v>5293</v>
      </c>
      <c r="N43" s="1009">
        <v>5644</v>
      </c>
      <c r="O43" s="1010">
        <v>7403</v>
      </c>
    </row>
    <row r="44" spans="2:15" ht="17.25" customHeight="1">
      <c r="B44" s="988"/>
      <c r="C44" s="989"/>
      <c r="D44" s="1015"/>
      <c r="E44" s="1015"/>
      <c r="F44" s="989"/>
      <c r="G44" s="1610" t="s">
        <v>724</v>
      </c>
      <c r="H44" s="1615"/>
      <c r="I44" s="1008">
        <v>10725</v>
      </c>
      <c r="J44" s="1009">
        <v>11578</v>
      </c>
      <c r="K44" s="1009">
        <v>16614</v>
      </c>
      <c r="L44" s="1009">
        <v>15013</v>
      </c>
      <c r="M44" s="1009">
        <v>14178</v>
      </c>
      <c r="N44" s="1009">
        <v>13165</v>
      </c>
      <c r="O44" s="1010">
        <v>12869</v>
      </c>
    </row>
    <row r="45" spans="2:15" s="1002" customFormat="1" ht="17.25" customHeight="1">
      <c r="B45" s="1003"/>
      <c r="C45" s="1004"/>
      <c r="D45" s="1014"/>
      <c r="E45" s="1014"/>
      <c r="F45" s="1613" t="s">
        <v>699</v>
      </c>
      <c r="G45" s="1613"/>
      <c r="H45" s="1614"/>
      <c r="I45" s="1005">
        <f>SUM(I46:I47)</f>
        <v>9360</v>
      </c>
      <c r="J45" s="1006">
        <f>SUM(J46:J47)</f>
        <v>9480</v>
      </c>
      <c r="K45" s="1006">
        <v>9452</v>
      </c>
      <c r="L45" s="1006">
        <f>SUM(L46:L47)</f>
        <v>9257</v>
      </c>
      <c r="M45" s="1006">
        <f>SUM(M46:M47)</f>
        <v>10018</v>
      </c>
      <c r="N45" s="1006">
        <f>SUM(N46:N47)</f>
        <v>8476</v>
      </c>
      <c r="O45" s="1007">
        <f>SUM(O46:O47)</f>
        <v>8057</v>
      </c>
    </row>
    <row r="46" spans="2:15" ht="17.25" customHeight="1">
      <c r="B46" s="988"/>
      <c r="C46" s="989"/>
      <c r="D46" s="1015"/>
      <c r="E46" s="1015"/>
      <c r="F46" s="989"/>
      <c r="G46" s="1610" t="s">
        <v>725</v>
      </c>
      <c r="H46" s="1615"/>
      <c r="I46" s="1008">
        <v>3601</v>
      </c>
      <c r="J46" s="1009">
        <v>4423</v>
      </c>
      <c r="K46" s="1009">
        <v>5834</v>
      </c>
      <c r="L46" s="1009">
        <v>6023</v>
      </c>
      <c r="M46" s="1009">
        <v>5264</v>
      </c>
      <c r="N46" s="1009">
        <v>5197</v>
      </c>
      <c r="O46" s="1010">
        <v>5680</v>
      </c>
    </row>
    <row r="47" spans="2:15" ht="17.25" customHeight="1">
      <c r="B47" s="988"/>
      <c r="C47" s="989"/>
      <c r="D47" s="1015"/>
      <c r="E47" s="1015"/>
      <c r="F47" s="989"/>
      <c r="G47" s="1610" t="s">
        <v>726</v>
      </c>
      <c r="H47" s="1615"/>
      <c r="I47" s="1008">
        <v>5759</v>
      </c>
      <c r="J47" s="1009">
        <v>5057</v>
      </c>
      <c r="K47" s="1009">
        <v>3616</v>
      </c>
      <c r="L47" s="1009">
        <v>3234</v>
      </c>
      <c r="M47" s="1009">
        <v>4754</v>
      </c>
      <c r="N47" s="1009">
        <v>3279</v>
      </c>
      <c r="O47" s="1010">
        <v>2377</v>
      </c>
    </row>
    <row r="48" spans="2:15" s="1002" customFormat="1" ht="17.25" customHeight="1">
      <c r="B48" s="1003"/>
      <c r="C48" s="1004"/>
      <c r="D48" s="1014"/>
      <c r="E48" s="1014"/>
      <c r="F48" s="1613" t="s">
        <v>727</v>
      </c>
      <c r="G48" s="1613"/>
      <c r="H48" s="1614"/>
      <c r="I48" s="1005">
        <f>SUM(I49:I50)</f>
        <v>20257</v>
      </c>
      <c r="J48" s="1006">
        <v>20812</v>
      </c>
      <c r="K48" s="1006">
        <f>SUM(K49:K50)</f>
        <v>23698</v>
      </c>
      <c r="L48" s="1006">
        <f>SUM(L49:L50)</f>
        <v>20490</v>
      </c>
      <c r="M48" s="1006">
        <v>20094</v>
      </c>
      <c r="N48" s="1006">
        <f>SUM(N49:N50)</f>
        <v>19572</v>
      </c>
      <c r="O48" s="1007">
        <v>19860</v>
      </c>
    </row>
    <row r="49" spans="2:15" ht="17.25" customHeight="1">
      <c r="B49" s="988"/>
      <c r="C49" s="989"/>
      <c r="D49" s="1015"/>
      <c r="E49" s="1015"/>
      <c r="F49" s="989"/>
      <c r="G49" s="1610" t="s">
        <v>728</v>
      </c>
      <c r="H49" s="1612"/>
      <c r="I49" s="1008">
        <v>15009</v>
      </c>
      <c r="J49" s="1009">
        <v>15077</v>
      </c>
      <c r="K49" s="1009">
        <v>18014</v>
      </c>
      <c r="L49" s="1009">
        <v>14483</v>
      </c>
      <c r="M49" s="1009">
        <v>14794</v>
      </c>
      <c r="N49" s="1009">
        <v>14595</v>
      </c>
      <c r="O49" s="1010">
        <v>14531</v>
      </c>
    </row>
    <row r="50" spans="2:15" ht="17.25" customHeight="1">
      <c r="B50" s="988"/>
      <c r="C50" s="989"/>
      <c r="D50" s="1015"/>
      <c r="E50" s="1015"/>
      <c r="F50" s="989"/>
      <c r="G50" s="1610" t="s">
        <v>729</v>
      </c>
      <c r="H50" s="1612"/>
      <c r="I50" s="1008">
        <v>5248</v>
      </c>
      <c r="J50" s="1009">
        <v>5733</v>
      </c>
      <c r="K50" s="1009">
        <v>5684</v>
      </c>
      <c r="L50" s="1009">
        <v>6007</v>
      </c>
      <c r="M50" s="1009">
        <v>5301</v>
      </c>
      <c r="N50" s="1009">
        <v>4977</v>
      </c>
      <c r="O50" s="1010">
        <v>5330</v>
      </c>
    </row>
    <row r="51" spans="2:15" s="1002" customFormat="1" ht="17.25" customHeight="1">
      <c r="B51" s="1003"/>
      <c r="C51" s="1004"/>
      <c r="D51" s="1014"/>
      <c r="E51" s="1014"/>
      <c r="F51" s="1613" t="s">
        <v>730</v>
      </c>
      <c r="G51" s="1613"/>
      <c r="H51" s="1614"/>
      <c r="I51" s="1005">
        <f>SUM(I52:I57)</f>
        <v>104900</v>
      </c>
      <c r="J51" s="1006">
        <f>SUM(J52:J57)</f>
        <v>101745</v>
      </c>
      <c r="K51" s="1006">
        <v>107808</v>
      </c>
      <c r="L51" s="1006">
        <f>SUM(L52:L57)</f>
        <v>109760</v>
      </c>
      <c r="M51" s="1006">
        <v>125815</v>
      </c>
      <c r="N51" s="1006">
        <v>109547</v>
      </c>
      <c r="O51" s="1007">
        <f>SUM(O52:O57)</f>
        <v>101112</v>
      </c>
    </row>
    <row r="52" spans="1:15" ht="17.25" customHeight="1">
      <c r="A52" s="1002"/>
      <c r="B52" s="988"/>
      <c r="C52" s="1015"/>
      <c r="D52" s="1015"/>
      <c r="E52" s="1015"/>
      <c r="F52" s="989"/>
      <c r="G52" s="1610" t="s">
        <v>731</v>
      </c>
      <c r="H52" s="1612"/>
      <c r="I52" s="1008">
        <v>9638</v>
      </c>
      <c r="J52" s="1009">
        <v>9904</v>
      </c>
      <c r="K52" s="1009">
        <v>9949</v>
      </c>
      <c r="L52" s="1009">
        <v>10119</v>
      </c>
      <c r="M52" s="1009">
        <v>8916</v>
      </c>
      <c r="N52" s="1009">
        <v>9802</v>
      </c>
      <c r="O52" s="1010">
        <v>10639</v>
      </c>
    </row>
    <row r="53" spans="2:15" ht="17.25" customHeight="1">
      <c r="B53" s="988"/>
      <c r="C53" s="1015"/>
      <c r="D53" s="1015"/>
      <c r="E53" s="1015"/>
      <c r="F53" s="989"/>
      <c r="G53" s="1610" t="s">
        <v>732</v>
      </c>
      <c r="H53" s="1612"/>
      <c r="I53" s="1008">
        <v>13671</v>
      </c>
      <c r="J53" s="1009">
        <v>13853</v>
      </c>
      <c r="K53" s="1009">
        <v>16957</v>
      </c>
      <c r="L53" s="1009">
        <v>20462</v>
      </c>
      <c r="M53" s="1009">
        <v>19950</v>
      </c>
      <c r="N53" s="1009">
        <v>15895</v>
      </c>
      <c r="O53" s="1010">
        <v>15965</v>
      </c>
    </row>
    <row r="54" spans="2:15" ht="17.25" customHeight="1">
      <c r="B54" s="988"/>
      <c r="C54" s="1015"/>
      <c r="D54" s="1015"/>
      <c r="E54" s="1015"/>
      <c r="F54" s="989"/>
      <c r="G54" s="1610" t="s">
        <v>733</v>
      </c>
      <c r="H54" s="1612"/>
      <c r="I54" s="1009">
        <v>5850</v>
      </c>
      <c r="J54" s="1009">
        <v>6762</v>
      </c>
      <c r="K54" s="1009">
        <v>7557</v>
      </c>
      <c r="L54" s="1009">
        <v>7302</v>
      </c>
      <c r="M54" s="1009">
        <v>6907</v>
      </c>
      <c r="N54" s="1009">
        <v>6542</v>
      </c>
      <c r="O54" s="1010">
        <v>6116</v>
      </c>
    </row>
    <row r="55" spans="1:15" ht="17.25" customHeight="1">
      <c r="A55" s="1002"/>
      <c r="B55" s="988"/>
      <c r="C55" s="1015"/>
      <c r="D55" s="1015"/>
      <c r="E55" s="1015"/>
      <c r="F55" s="989"/>
      <c r="G55" s="1610" t="s">
        <v>734</v>
      </c>
      <c r="H55" s="1612"/>
      <c r="I55" s="1008">
        <v>12740</v>
      </c>
      <c r="J55" s="1009">
        <v>16356</v>
      </c>
      <c r="K55" s="1009">
        <v>18814</v>
      </c>
      <c r="L55" s="1009">
        <v>17573</v>
      </c>
      <c r="M55" s="1009">
        <v>19991</v>
      </c>
      <c r="N55" s="1009">
        <v>18107</v>
      </c>
      <c r="O55" s="1010">
        <v>18353</v>
      </c>
    </row>
    <row r="56" spans="2:15" ht="17.25" customHeight="1">
      <c r="B56" s="988"/>
      <c r="C56" s="1015"/>
      <c r="D56" s="1015"/>
      <c r="E56" s="1015"/>
      <c r="F56" s="989"/>
      <c r="G56" s="1610" t="s">
        <v>735</v>
      </c>
      <c r="H56" s="1612"/>
      <c r="I56" s="1008">
        <v>15655</v>
      </c>
      <c r="J56" s="1009">
        <v>19684</v>
      </c>
      <c r="K56" s="1009">
        <v>20762</v>
      </c>
      <c r="L56" s="1009">
        <v>17011</v>
      </c>
      <c r="M56" s="1009">
        <v>21878</v>
      </c>
      <c r="N56" s="1009">
        <v>20718</v>
      </c>
      <c r="O56" s="1010">
        <v>16460</v>
      </c>
    </row>
    <row r="57" spans="2:15" ht="16.5" customHeight="1">
      <c r="B57" s="988"/>
      <c r="C57" s="1015"/>
      <c r="D57" s="1015"/>
      <c r="E57" s="1015"/>
      <c r="F57" s="989"/>
      <c r="G57" s="1610" t="s">
        <v>736</v>
      </c>
      <c r="H57" s="1612"/>
      <c r="I57" s="1008">
        <v>47346</v>
      </c>
      <c r="J57" s="1009">
        <v>35186</v>
      </c>
      <c r="K57" s="1009">
        <v>33770</v>
      </c>
      <c r="L57" s="1009">
        <v>37293</v>
      </c>
      <c r="M57" s="1009">
        <v>48174</v>
      </c>
      <c r="N57" s="1009">
        <v>38484</v>
      </c>
      <c r="O57" s="1010">
        <v>33579</v>
      </c>
    </row>
    <row r="58" spans="2:15" s="1002" customFormat="1" ht="16.5" customHeight="1">
      <c r="B58" s="1616" t="s">
        <v>737</v>
      </c>
      <c r="C58" s="1613"/>
      <c r="D58" s="1613"/>
      <c r="E58" s="1613"/>
      <c r="F58" s="1613"/>
      <c r="G58" s="1613"/>
      <c r="H58" s="1614"/>
      <c r="I58" s="1005">
        <f>SUM(I59:I61)</f>
        <v>35328</v>
      </c>
      <c r="J58" s="1006">
        <f>SUM(J59:J61)</f>
        <v>39119</v>
      </c>
      <c r="K58" s="1006">
        <v>40988</v>
      </c>
      <c r="L58" s="1006">
        <v>39730</v>
      </c>
      <c r="M58" s="1006">
        <v>42544</v>
      </c>
      <c r="N58" s="1006">
        <f>SUM(N59:N61)</f>
        <v>39735</v>
      </c>
      <c r="O58" s="1007">
        <f>SUM(O59:O61)</f>
        <v>34571</v>
      </c>
    </row>
    <row r="59" spans="2:15" ht="16.5" customHeight="1">
      <c r="B59" s="988"/>
      <c r="C59" s="1015"/>
      <c r="D59" s="1015"/>
      <c r="E59" s="1015"/>
      <c r="F59" s="989"/>
      <c r="G59" s="1610" t="s">
        <v>738</v>
      </c>
      <c r="H59" s="1611"/>
      <c r="I59" s="1008">
        <v>16785</v>
      </c>
      <c r="J59" s="1009">
        <v>21153</v>
      </c>
      <c r="K59" s="1009">
        <v>22303</v>
      </c>
      <c r="L59" s="1009">
        <v>22490</v>
      </c>
      <c r="M59" s="1009">
        <v>22082</v>
      </c>
      <c r="N59" s="1009">
        <v>21246</v>
      </c>
      <c r="O59" s="1010">
        <v>18467</v>
      </c>
    </row>
    <row r="60" spans="2:15" ht="16.5" customHeight="1">
      <c r="B60" s="988"/>
      <c r="C60" s="1015"/>
      <c r="D60" s="1015"/>
      <c r="E60" s="1015"/>
      <c r="F60" s="989"/>
      <c r="G60" s="1610" t="s">
        <v>739</v>
      </c>
      <c r="H60" s="1611"/>
      <c r="I60" s="1008">
        <v>18399</v>
      </c>
      <c r="J60" s="1009">
        <v>17495</v>
      </c>
      <c r="K60" s="1009">
        <v>18498</v>
      </c>
      <c r="L60" s="1009">
        <v>17099</v>
      </c>
      <c r="M60" s="1009">
        <v>19996</v>
      </c>
      <c r="N60" s="1009">
        <v>18301</v>
      </c>
      <c r="O60" s="1010">
        <v>15752</v>
      </c>
    </row>
    <row r="61" spans="2:15" ht="16.5" customHeight="1">
      <c r="B61" s="988"/>
      <c r="C61" s="1015"/>
      <c r="D61" s="1015"/>
      <c r="E61" s="1015"/>
      <c r="F61" s="989"/>
      <c r="G61" s="1610" t="s">
        <v>736</v>
      </c>
      <c r="H61" s="1611"/>
      <c r="I61" s="1008">
        <v>144</v>
      </c>
      <c r="J61" s="1009">
        <v>471</v>
      </c>
      <c r="K61" s="1009">
        <v>186</v>
      </c>
      <c r="L61" s="1009">
        <v>140</v>
      </c>
      <c r="M61" s="1009">
        <v>467</v>
      </c>
      <c r="N61" s="1009">
        <v>188</v>
      </c>
      <c r="O61" s="1010">
        <v>352</v>
      </c>
    </row>
    <row r="62" spans="2:15" s="1002" customFormat="1" ht="17.25" customHeight="1">
      <c r="B62" s="1616" t="s">
        <v>700</v>
      </c>
      <c r="C62" s="1613"/>
      <c r="D62" s="1613"/>
      <c r="E62" s="1613"/>
      <c r="F62" s="1613"/>
      <c r="G62" s="1613"/>
      <c r="H62" s="1614"/>
      <c r="I62" s="1005">
        <v>136195</v>
      </c>
      <c r="J62" s="1006">
        <v>149436</v>
      </c>
      <c r="K62" s="1006">
        <v>155809</v>
      </c>
      <c r="L62" s="1006">
        <f>SUM(L63:L66)</f>
        <v>153270</v>
      </c>
      <c r="M62" s="1006">
        <f>SUM(M63:M66)</f>
        <v>178573</v>
      </c>
      <c r="N62" s="1006">
        <f>SUM(N63:N66)</f>
        <v>130854</v>
      </c>
      <c r="O62" s="1007">
        <f>SUM(O63:O66)</f>
        <v>154123</v>
      </c>
    </row>
    <row r="63" spans="2:15" ht="17.25" customHeight="1">
      <c r="B63" s="988"/>
      <c r="C63" s="989"/>
      <c r="D63" s="989"/>
      <c r="E63" s="989"/>
      <c r="F63" s="1610" t="s">
        <v>740</v>
      </c>
      <c r="G63" s="1610"/>
      <c r="H63" s="1615"/>
      <c r="I63" s="1008">
        <v>100437</v>
      </c>
      <c r="J63" s="1009">
        <v>107727</v>
      </c>
      <c r="K63" s="1009">
        <v>126712</v>
      </c>
      <c r="L63" s="1009">
        <v>110091</v>
      </c>
      <c r="M63" s="1009">
        <v>117770</v>
      </c>
      <c r="N63" s="1009">
        <v>107891</v>
      </c>
      <c r="O63" s="1010">
        <v>121026</v>
      </c>
    </row>
    <row r="64" spans="2:15" ht="17.25" customHeight="1">
      <c r="B64" s="988"/>
      <c r="C64" s="989"/>
      <c r="D64" s="989"/>
      <c r="E64" s="989"/>
      <c r="F64" s="1610" t="s">
        <v>741</v>
      </c>
      <c r="G64" s="1610"/>
      <c r="H64" s="1615"/>
      <c r="I64" s="1008">
        <v>14819</v>
      </c>
      <c r="J64" s="1009">
        <v>13059</v>
      </c>
      <c r="K64" s="1009">
        <v>14124</v>
      </c>
      <c r="L64" s="1009">
        <v>15899</v>
      </c>
      <c r="M64" s="1009">
        <v>16010</v>
      </c>
      <c r="N64" s="1009">
        <v>9673</v>
      </c>
      <c r="O64" s="1010">
        <v>11852</v>
      </c>
    </row>
    <row r="65" spans="2:15" ht="17.25" customHeight="1">
      <c r="B65" s="988"/>
      <c r="C65" s="1015"/>
      <c r="D65" s="1015"/>
      <c r="E65" s="1015"/>
      <c r="F65" s="1617" t="s">
        <v>742</v>
      </c>
      <c r="G65" s="1617"/>
      <c r="H65" s="1615"/>
      <c r="I65" s="1008">
        <v>11957</v>
      </c>
      <c r="J65" s="1009">
        <v>12137</v>
      </c>
      <c r="K65" s="1009">
        <v>9815</v>
      </c>
      <c r="L65" s="1009">
        <v>17406</v>
      </c>
      <c r="M65" s="1009">
        <v>11476</v>
      </c>
      <c r="N65" s="1009">
        <v>9867</v>
      </c>
      <c r="O65" s="1010">
        <v>9466</v>
      </c>
    </row>
    <row r="66" spans="2:15" ht="17.25" customHeight="1">
      <c r="B66" s="988"/>
      <c r="C66" s="1015"/>
      <c r="D66" s="1015"/>
      <c r="E66" s="1015"/>
      <c r="F66" s="1617" t="s">
        <v>701</v>
      </c>
      <c r="G66" s="1617"/>
      <c r="H66" s="1615"/>
      <c r="I66" s="1008">
        <v>8981</v>
      </c>
      <c r="J66" s="1009">
        <v>16512</v>
      </c>
      <c r="K66" s="1009">
        <v>5159</v>
      </c>
      <c r="L66" s="1009">
        <v>9874</v>
      </c>
      <c r="M66" s="1009">
        <v>33317</v>
      </c>
      <c r="N66" s="1009">
        <v>3423</v>
      </c>
      <c r="O66" s="1010">
        <v>11779</v>
      </c>
    </row>
    <row r="67" spans="1:15" s="1002" customFormat="1" ht="17.25" customHeight="1">
      <c r="A67" s="977"/>
      <c r="B67" s="1618" t="s">
        <v>601</v>
      </c>
      <c r="C67" s="1619"/>
      <c r="D67" s="1619"/>
      <c r="E67" s="1619"/>
      <c r="F67" s="1619"/>
      <c r="G67" s="1619"/>
      <c r="H67" s="1620"/>
      <c r="I67" s="1005">
        <v>74117</v>
      </c>
      <c r="J67" s="1006">
        <v>80878</v>
      </c>
      <c r="K67" s="1006">
        <v>96690</v>
      </c>
      <c r="L67" s="1006">
        <v>76945</v>
      </c>
      <c r="M67" s="1006">
        <v>88923</v>
      </c>
      <c r="N67" s="1006">
        <v>82204</v>
      </c>
      <c r="O67" s="1007">
        <v>88959</v>
      </c>
    </row>
    <row r="68" spans="2:15" ht="17.25" customHeight="1">
      <c r="B68" s="1621" t="s">
        <v>743</v>
      </c>
      <c r="C68" s="1622"/>
      <c r="D68" s="1622"/>
      <c r="E68" s="1622"/>
      <c r="F68" s="1622"/>
      <c r="G68" s="1622"/>
      <c r="H68" s="1623"/>
      <c r="I68" s="1016">
        <v>10062</v>
      </c>
      <c r="J68" s="1017">
        <v>10917</v>
      </c>
      <c r="K68" s="1017">
        <v>12883</v>
      </c>
      <c r="L68" s="1017">
        <v>13254</v>
      </c>
      <c r="M68" s="1017">
        <v>14136</v>
      </c>
      <c r="N68" s="1017">
        <v>12514</v>
      </c>
      <c r="O68" s="1018">
        <v>11030</v>
      </c>
    </row>
    <row r="69" ht="17.25" customHeight="1">
      <c r="K69" s="1019"/>
    </row>
    <row r="70" ht="17.25" customHeight="1">
      <c r="K70" s="1020"/>
    </row>
  </sheetData>
  <mergeCells count="58">
    <mergeCell ref="G40:H40"/>
    <mergeCell ref="G41:H41"/>
    <mergeCell ref="B58:H58"/>
    <mergeCell ref="B28:H28"/>
    <mergeCell ref="C29:H29"/>
    <mergeCell ref="F30:H30"/>
    <mergeCell ref="G43:H43"/>
    <mergeCell ref="G44:H44"/>
    <mergeCell ref="G34:H34"/>
    <mergeCell ref="F45:H45"/>
    <mergeCell ref="B4:H4"/>
    <mergeCell ref="G13:H13"/>
    <mergeCell ref="G14:H14"/>
    <mergeCell ref="F15:H15"/>
    <mergeCell ref="B5:H5"/>
    <mergeCell ref="B6:H6"/>
    <mergeCell ref="B7:H7"/>
    <mergeCell ref="B8:H8"/>
    <mergeCell ref="B9:H9"/>
    <mergeCell ref="B10:H10"/>
    <mergeCell ref="B26:H26"/>
    <mergeCell ref="B27:H27"/>
    <mergeCell ref="F19:H19"/>
    <mergeCell ref="B11:H11"/>
    <mergeCell ref="B16:H16"/>
    <mergeCell ref="B17:H17"/>
    <mergeCell ref="F12:H12"/>
    <mergeCell ref="F18:H18"/>
    <mergeCell ref="B62:H62"/>
    <mergeCell ref="F42:H42"/>
    <mergeCell ref="B67:H67"/>
    <mergeCell ref="B68:H68"/>
    <mergeCell ref="F64:H64"/>
    <mergeCell ref="F65:H65"/>
    <mergeCell ref="F66:H66"/>
    <mergeCell ref="F63:H63"/>
    <mergeCell ref="G49:H49"/>
    <mergeCell ref="G50:H50"/>
    <mergeCell ref="G46:H46"/>
    <mergeCell ref="G47:H47"/>
    <mergeCell ref="F48:H48"/>
    <mergeCell ref="F20:H20"/>
    <mergeCell ref="B21:H21"/>
    <mergeCell ref="E22:H22"/>
    <mergeCell ref="E23:H23"/>
    <mergeCell ref="E24:H24"/>
    <mergeCell ref="E25:H25"/>
    <mergeCell ref="G31:H31"/>
    <mergeCell ref="F51:H51"/>
    <mergeCell ref="G52:H52"/>
    <mergeCell ref="G53:H53"/>
    <mergeCell ref="G54:H54"/>
    <mergeCell ref="G60:H60"/>
    <mergeCell ref="G61:H61"/>
    <mergeCell ref="G55:H55"/>
    <mergeCell ref="G56:H56"/>
    <mergeCell ref="G57:H57"/>
    <mergeCell ref="G59:H59"/>
  </mergeCells>
  <printOptions/>
  <pageMargins left="0.75" right="0.75" top="1" bottom="1" header="0.512" footer="0.512"/>
  <pageSetup orientation="portrait" paperSize="9"/>
  <drawing r:id="rId1"/>
</worksheet>
</file>

<file path=xl/worksheets/sheet27.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9.00390625" defaultRowHeight="15" customHeight="1"/>
  <cols>
    <col min="1" max="1" width="3.625" style="1021" customWidth="1"/>
    <col min="2" max="2" width="11.00390625" style="1021" customWidth="1"/>
    <col min="3" max="3" width="9.50390625" style="1021" customWidth="1"/>
    <col min="4" max="4" width="10.625" style="1021" customWidth="1"/>
    <col min="5" max="6" width="8.625" style="1021" customWidth="1"/>
    <col min="7" max="7" width="7.375" style="1021" customWidth="1"/>
    <col min="8" max="8" width="7.50390625" style="1021" customWidth="1"/>
    <col min="9" max="10" width="6.625" style="1021" customWidth="1"/>
    <col min="11" max="11" width="7.50390625" style="1021" customWidth="1"/>
    <col min="12" max="14" width="6.625" style="1021" customWidth="1"/>
    <col min="15" max="16384" width="9.00390625" style="1021" customWidth="1"/>
  </cols>
  <sheetData>
    <row r="2" ht="15" customHeight="1">
      <c r="B2" s="1022" t="s">
        <v>767</v>
      </c>
    </row>
    <row r="3" spans="2:14" ht="15" customHeight="1" thickBot="1">
      <c r="B3" s="94"/>
      <c r="C3" s="94"/>
      <c r="D3" s="94"/>
      <c r="E3" s="94"/>
      <c r="F3" s="94"/>
      <c r="G3" s="94"/>
      <c r="H3" s="94"/>
      <c r="I3" s="94"/>
      <c r="J3" s="94"/>
      <c r="K3" s="94"/>
      <c r="L3" s="94"/>
      <c r="M3" s="94"/>
      <c r="N3" s="134"/>
    </row>
    <row r="4" spans="1:14" ht="15" customHeight="1" thickTop="1">
      <c r="A4" s="86"/>
      <c r="B4" s="1500" t="s">
        <v>745</v>
      </c>
      <c r="C4" s="1023" t="s">
        <v>753</v>
      </c>
      <c r="D4" s="729" t="s">
        <v>754</v>
      </c>
      <c r="E4" s="1024" t="s">
        <v>746</v>
      </c>
      <c r="F4" s="1023" t="s">
        <v>755</v>
      </c>
      <c r="G4" s="1607" t="s">
        <v>747</v>
      </c>
      <c r="H4" s="1643"/>
      <c r="I4" s="1643"/>
      <c r="J4" s="1643"/>
      <c r="K4" s="1643"/>
      <c r="L4" s="1643"/>
      <c r="M4" s="1643"/>
      <c r="N4" s="1644"/>
    </row>
    <row r="5" spans="1:14" ht="15" customHeight="1">
      <c r="A5" s="86"/>
      <c r="B5" s="1638"/>
      <c r="C5" s="1025"/>
      <c r="D5" s="676" t="s">
        <v>756</v>
      </c>
      <c r="E5" s="1026"/>
      <c r="F5" s="1027" t="s">
        <v>757</v>
      </c>
      <c r="G5" s="1640" t="s">
        <v>758</v>
      </c>
      <c r="H5" s="1641" t="s">
        <v>759</v>
      </c>
      <c r="I5" s="1642"/>
      <c r="J5" s="1642"/>
      <c r="K5" s="1642"/>
      <c r="L5" s="1642"/>
      <c r="M5" s="1642"/>
      <c r="N5" s="1642"/>
    </row>
    <row r="6" spans="1:14" ht="15" customHeight="1">
      <c r="A6" s="86"/>
      <c r="B6" s="1639"/>
      <c r="C6" s="1029" t="s">
        <v>760</v>
      </c>
      <c r="D6" s="1030" t="s">
        <v>761</v>
      </c>
      <c r="E6" s="1031" t="s">
        <v>762</v>
      </c>
      <c r="F6" s="1032" t="s">
        <v>763</v>
      </c>
      <c r="G6" s="1640"/>
      <c r="H6" s="115" t="s">
        <v>764</v>
      </c>
      <c r="I6" s="115" t="s">
        <v>748</v>
      </c>
      <c r="J6" s="115" t="s">
        <v>749</v>
      </c>
      <c r="K6" s="115" t="s">
        <v>750</v>
      </c>
      <c r="L6" s="115" t="s">
        <v>751</v>
      </c>
      <c r="M6" s="115" t="s">
        <v>752</v>
      </c>
      <c r="N6" s="115" t="s">
        <v>701</v>
      </c>
    </row>
    <row r="7" spans="1:14" ht="15" customHeight="1">
      <c r="A7" s="86"/>
      <c r="B7" s="1033" t="s">
        <v>765</v>
      </c>
      <c r="C7" s="1034">
        <v>9700</v>
      </c>
      <c r="D7" s="1035">
        <v>100</v>
      </c>
      <c r="E7" s="1036">
        <v>6495</v>
      </c>
      <c r="F7" s="1037">
        <f aca="true" t="shared" si="0" ref="F7:F15">(E7*100)/C7</f>
        <v>66.95876288659794</v>
      </c>
      <c r="G7" s="1036">
        <v>4087</v>
      </c>
      <c r="H7" s="1036">
        <f aca="true" t="shared" si="1" ref="H7:H15">SUM(I7:N7)</f>
        <v>1136</v>
      </c>
      <c r="I7" s="1036">
        <v>18</v>
      </c>
      <c r="J7" s="1036">
        <v>320</v>
      </c>
      <c r="K7" s="1036">
        <v>720</v>
      </c>
      <c r="L7" s="1036">
        <v>8</v>
      </c>
      <c r="M7" s="1036">
        <v>21</v>
      </c>
      <c r="N7" s="1038">
        <v>49</v>
      </c>
    </row>
    <row r="8" spans="1:14" ht="15" customHeight="1">
      <c r="A8" s="86"/>
      <c r="B8" s="1039">
        <v>46</v>
      </c>
      <c r="C8" s="1040">
        <v>9432</v>
      </c>
      <c r="D8" s="1041">
        <v>97.2</v>
      </c>
      <c r="E8" s="64">
        <v>6337</v>
      </c>
      <c r="F8" s="1042">
        <f t="shared" si="0"/>
        <v>67.18617472434266</v>
      </c>
      <c r="G8" s="64">
        <v>3730</v>
      </c>
      <c r="H8" s="64">
        <f t="shared" si="1"/>
        <v>902</v>
      </c>
      <c r="I8" s="64">
        <v>18</v>
      </c>
      <c r="J8" s="64">
        <v>230</v>
      </c>
      <c r="K8" s="64">
        <v>555</v>
      </c>
      <c r="L8" s="64">
        <v>17</v>
      </c>
      <c r="M8" s="64">
        <v>28</v>
      </c>
      <c r="N8" s="93">
        <v>54</v>
      </c>
    </row>
    <row r="9" spans="1:14" ht="15" customHeight="1">
      <c r="A9" s="86"/>
      <c r="B9" s="1039">
        <v>47</v>
      </c>
      <c r="C9" s="1040">
        <v>9635</v>
      </c>
      <c r="D9" s="1041">
        <v>99.3</v>
      </c>
      <c r="E9" s="64">
        <v>6134</v>
      </c>
      <c r="F9" s="1042">
        <f t="shared" si="0"/>
        <v>63.663725998962114</v>
      </c>
      <c r="G9" s="64">
        <v>3183</v>
      </c>
      <c r="H9" s="64">
        <f t="shared" si="1"/>
        <v>729</v>
      </c>
      <c r="I9" s="64">
        <v>20</v>
      </c>
      <c r="J9" s="64">
        <v>111</v>
      </c>
      <c r="K9" s="64">
        <v>537</v>
      </c>
      <c r="L9" s="64">
        <v>9</v>
      </c>
      <c r="M9" s="64">
        <v>7</v>
      </c>
      <c r="N9" s="93">
        <v>45</v>
      </c>
    </row>
    <row r="10" spans="1:14" ht="15" customHeight="1">
      <c r="A10" s="86"/>
      <c r="B10" s="1039">
        <v>48</v>
      </c>
      <c r="C10" s="1040">
        <v>9433</v>
      </c>
      <c r="D10" s="1041">
        <v>97.2</v>
      </c>
      <c r="E10" s="64">
        <v>6220</v>
      </c>
      <c r="F10" s="1042">
        <f t="shared" si="0"/>
        <v>65.9387257500265</v>
      </c>
      <c r="G10" s="64">
        <v>3390</v>
      </c>
      <c r="H10" s="64">
        <f t="shared" si="1"/>
        <v>922</v>
      </c>
      <c r="I10" s="64">
        <v>22</v>
      </c>
      <c r="J10" s="64">
        <v>138</v>
      </c>
      <c r="K10" s="64">
        <v>695</v>
      </c>
      <c r="L10" s="64">
        <v>14</v>
      </c>
      <c r="M10" s="64">
        <v>6</v>
      </c>
      <c r="N10" s="93">
        <v>47</v>
      </c>
    </row>
    <row r="11" spans="1:14" ht="15" customHeight="1">
      <c r="A11" s="86"/>
      <c r="B11" s="1039">
        <v>49</v>
      </c>
      <c r="C11" s="1040">
        <v>9121</v>
      </c>
      <c r="D11" s="1041">
        <v>94</v>
      </c>
      <c r="E11" s="64">
        <v>6118</v>
      </c>
      <c r="F11" s="1042">
        <f t="shared" si="0"/>
        <v>67.07597851112817</v>
      </c>
      <c r="G11" s="64">
        <v>3259</v>
      </c>
      <c r="H11" s="64">
        <f t="shared" si="1"/>
        <v>858</v>
      </c>
      <c r="I11" s="64">
        <v>20</v>
      </c>
      <c r="J11" s="64">
        <v>159</v>
      </c>
      <c r="K11" s="64">
        <v>623</v>
      </c>
      <c r="L11" s="64">
        <v>5</v>
      </c>
      <c r="M11" s="64">
        <v>9</v>
      </c>
      <c r="N11" s="93">
        <v>42</v>
      </c>
    </row>
    <row r="12" spans="1:14" ht="15" customHeight="1">
      <c r="A12" s="86"/>
      <c r="B12" s="1039">
        <v>50</v>
      </c>
      <c r="C12" s="1040">
        <v>8989</v>
      </c>
      <c r="D12" s="1041">
        <v>92.7</v>
      </c>
      <c r="E12" s="64">
        <v>6342</v>
      </c>
      <c r="F12" s="1042">
        <f t="shared" si="0"/>
        <v>70.55289798642785</v>
      </c>
      <c r="G12" s="64">
        <v>3249</v>
      </c>
      <c r="H12" s="64">
        <f t="shared" si="1"/>
        <v>806</v>
      </c>
      <c r="I12" s="64">
        <v>20</v>
      </c>
      <c r="J12" s="64">
        <v>102</v>
      </c>
      <c r="K12" s="64">
        <v>635</v>
      </c>
      <c r="L12" s="64">
        <v>9</v>
      </c>
      <c r="M12" s="64">
        <v>6</v>
      </c>
      <c r="N12" s="93">
        <v>34</v>
      </c>
    </row>
    <row r="13" spans="1:14" ht="15" customHeight="1">
      <c r="A13" s="86"/>
      <c r="B13" s="1039">
        <v>51</v>
      </c>
      <c r="C13" s="1040">
        <v>10034</v>
      </c>
      <c r="D13" s="1041">
        <v>103.4</v>
      </c>
      <c r="E13" s="64">
        <v>7078</v>
      </c>
      <c r="F13" s="1042">
        <f t="shared" si="0"/>
        <v>70.54016344428942</v>
      </c>
      <c r="G13" s="64">
        <v>3204</v>
      </c>
      <c r="H13" s="64">
        <f t="shared" si="1"/>
        <v>921</v>
      </c>
      <c r="I13" s="64">
        <v>7</v>
      </c>
      <c r="J13" s="64">
        <v>98</v>
      </c>
      <c r="K13" s="64">
        <v>743</v>
      </c>
      <c r="L13" s="64">
        <v>9</v>
      </c>
      <c r="M13" s="64">
        <v>7</v>
      </c>
      <c r="N13" s="93">
        <v>57</v>
      </c>
    </row>
    <row r="14" spans="1:14" ht="15" customHeight="1">
      <c r="A14" s="86"/>
      <c r="B14" s="1039">
        <v>52</v>
      </c>
      <c r="C14" s="1040">
        <v>9659</v>
      </c>
      <c r="D14" s="1041">
        <v>99.6</v>
      </c>
      <c r="E14" s="64">
        <v>6728</v>
      </c>
      <c r="F14" s="1042">
        <f t="shared" si="0"/>
        <v>69.65524381405943</v>
      </c>
      <c r="G14" s="64">
        <v>3491</v>
      </c>
      <c r="H14" s="64">
        <f t="shared" si="1"/>
        <v>1006</v>
      </c>
      <c r="I14" s="64">
        <v>2</v>
      </c>
      <c r="J14" s="64">
        <v>93</v>
      </c>
      <c r="K14" s="64">
        <v>853</v>
      </c>
      <c r="L14" s="64">
        <v>13</v>
      </c>
      <c r="M14" s="64">
        <v>8</v>
      </c>
      <c r="N14" s="93">
        <v>37</v>
      </c>
    </row>
    <row r="15" spans="1:14" s="1050" customFormat="1" ht="18.75" customHeight="1">
      <c r="A15" s="1043"/>
      <c r="B15" s="1044">
        <v>53</v>
      </c>
      <c r="C15" s="1045">
        <v>9667</v>
      </c>
      <c r="D15" s="1046">
        <v>99.7</v>
      </c>
      <c r="E15" s="1047">
        <v>6777</v>
      </c>
      <c r="F15" s="1048">
        <f t="shared" si="0"/>
        <v>70.10447915589117</v>
      </c>
      <c r="G15" s="1047">
        <v>3371</v>
      </c>
      <c r="H15" s="1047">
        <f t="shared" si="1"/>
        <v>1058</v>
      </c>
      <c r="I15" s="1047">
        <v>6</v>
      </c>
      <c r="J15" s="1047">
        <v>146</v>
      </c>
      <c r="K15" s="1047">
        <v>851</v>
      </c>
      <c r="L15" s="1047">
        <v>5</v>
      </c>
      <c r="M15" s="1047">
        <v>1</v>
      </c>
      <c r="N15" s="1049">
        <v>49</v>
      </c>
    </row>
    <row r="16" spans="1:14" ht="7.5" customHeight="1">
      <c r="A16" s="86"/>
      <c r="B16" s="1051"/>
      <c r="C16" s="1052"/>
      <c r="D16" s="1053"/>
      <c r="E16" s="1053"/>
      <c r="F16" s="1054"/>
      <c r="G16" s="1053"/>
      <c r="H16" s="1053"/>
      <c r="I16" s="1053"/>
      <c r="J16" s="1053"/>
      <c r="K16" s="1053"/>
      <c r="L16" s="1053"/>
      <c r="M16" s="1053"/>
      <c r="N16" s="1055"/>
    </row>
    <row r="17" ht="15" customHeight="1">
      <c r="B17" s="1021" t="s">
        <v>766</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8.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9.00390625" defaultRowHeight="15" customHeight="1"/>
  <cols>
    <col min="1" max="1" width="3.625" style="1056" customWidth="1"/>
    <col min="2" max="2" width="19.125" style="1056" customWidth="1"/>
    <col min="3" max="7" width="11.875" style="1056" customWidth="1"/>
    <col min="8" max="8" width="11.75390625" style="1056" customWidth="1"/>
    <col min="9" max="16384" width="9.00390625" style="1056" customWidth="1"/>
  </cols>
  <sheetData>
    <row r="2" ht="15" customHeight="1">
      <c r="B2" s="1057" t="s">
        <v>789</v>
      </c>
    </row>
    <row r="3" spans="2:6" ht="15" customHeight="1" thickBot="1">
      <c r="B3" s="1058"/>
      <c r="C3" s="1059"/>
      <c r="D3" s="1059"/>
      <c r="E3" s="1059"/>
      <c r="F3" s="1059"/>
    </row>
    <row r="4" spans="1:8" s="61" customFormat="1" ht="15" customHeight="1" thickTop="1">
      <c r="A4" s="93"/>
      <c r="B4" s="1645" t="s">
        <v>784</v>
      </c>
      <c r="C4" s="1647" t="s">
        <v>419</v>
      </c>
      <c r="D4" s="1648"/>
      <c r="E4" s="1649"/>
      <c r="F4" s="1647">
        <v>52</v>
      </c>
      <c r="G4" s="1648"/>
      <c r="H4" s="1650"/>
    </row>
    <row r="5" spans="1:8" s="61" customFormat="1" ht="15" customHeight="1">
      <c r="A5" s="93"/>
      <c r="B5" s="1646"/>
      <c r="C5" s="1028" t="s">
        <v>753</v>
      </c>
      <c r="D5" s="1028" t="s">
        <v>746</v>
      </c>
      <c r="E5" s="1028" t="s">
        <v>768</v>
      </c>
      <c r="F5" s="1028" t="s">
        <v>753</v>
      </c>
      <c r="G5" s="1028" t="s">
        <v>746</v>
      </c>
      <c r="H5" s="1028" t="s">
        <v>768</v>
      </c>
    </row>
    <row r="6" spans="1:8" s="1064" customFormat="1" ht="19.5" customHeight="1">
      <c r="A6" s="334"/>
      <c r="B6" s="1060" t="s">
        <v>785</v>
      </c>
      <c r="C6" s="1061">
        <f aca="true" t="shared" si="0" ref="C6:H6">SUM(C7:C23)</f>
        <v>9667</v>
      </c>
      <c r="D6" s="1062">
        <f t="shared" si="0"/>
        <v>6777</v>
      </c>
      <c r="E6" s="1062">
        <f t="shared" si="0"/>
        <v>3371</v>
      </c>
      <c r="F6" s="1062">
        <f t="shared" si="0"/>
        <v>9659</v>
      </c>
      <c r="G6" s="1062">
        <f t="shared" si="0"/>
        <v>6728</v>
      </c>
      <c r="H6" s="1063">
        <f t="shared" si="0"/>
        <v>3491</v>
      </c>
    </row>
    <row r="7" spans="1:8" s="61" customFormat="1" ht="12">
      <c r="A7" s="93"/>
      <c r="B7" s="1065" t="s">
        <v>786</v>
      </c>
      <c r="C7" s="1066">
        <v>7</v>
      </c>
      <c r="D7" s="1067">
        <v>7</v>
      </c>
      <c r="E7" s="1067">
        <v>6</v>
      </c>
      <c r="F7" s="1067">
        <v>14</v>
      </c>
      <c r="G7" s="1067">
        <v>12</v>
      </c>
      <c r="H7" s="1068">
        <v>10</v>
      </c>
    </row>
    <row r="8" spans="1:8" s="61" customFormat="1" ht="12">
      <c r="A8" s="93"/>
      <c r="B8" s="1065" t="s">
        <v>769</v>
      </c>
      <c r="C8" s="1066">
        <v>6</v>
      </c>
      <c r="D8" s="1067">
        <v>4</v>
      </c>
      <c r="E8" s="1067">
        <v>2</v>
      </c>
      <c r="F8" s="1067">
        <v>6</v>
      </c>
      <c r="G8" s="1067">
        <v>6</v>
      </c>
      <c r="H8" s="1068">
        <v>6</v>
      </c>
    </row>
    <row r="9" spans="1:8" s="61" customFormat="1" ht="12">
      <c r="A9" s="93"/>
      <c r="B9" s="1065" t="s">
        <v>770</v>
      </c>
      <c r="C9" s="1066">
        <v>9</v>
      </c>
      <c r="D9" s="1067">
        <v>6</v>
      </c>
      <c r="E9" s="1067">
        <v>3</v>
      </c>
      <c r="F9" s="1067">
        <v>20</v>
      </c>
      <c r="G9" s="1067">
        <v>18</v>
      </c>
      <c r="H9" s="1068">
        <v>10</v>
      </c>
    </row>
    <row r="10" spans="1:8" s="61" customFormat="1" ht="12">
      <c r="A10" s="93"/>
      <c r="B10" s="1065" t="s">
        <v>771</v>
      </c>
      <c r="C10" s="1066">
        <v>13</v>
      </c>
      <c r="D10" s="1067">
        <v>14</v>
      </c>
      <c r="E10" s="1067">
        <v>16</v>
      </c>
      <c r="F10" s="1067">
        <v>12</v>
      </c>
      <c r="G10" s="1067">
        <v>13</v>
      </c>
      <c r="H10" s="1068">
        <v>11</v>
      </c>
    </row>
    <row r="11" spans="1:8" s="61" customFormat="1" ht="12">
      <c r="A11" s="93"/>
      <c r="B11" s="1065" t="s">
        <v>772</v>
      </c>
      <c r="C11" s="1066">
        <v>192</v>
      </c>
      <c r="D11" s="1067">
        <v>192</v>
      </c>
      <c r="E11" s="1067">
        <v>258</v>
      </c>
      <c r="F11" s="1067">
        <v>222</v>
      </c>
      <c r="G11" s="1067">
        <v>223</v>
      </c>
      <c r="H11" s="1068">
        <v>245</v>
      </c>
    </row>
    <row r="12" spans="1:8" s="61" customFormat="1" ht="12">
      <c r="A12" s="93"/>
      <c r="B12" s="1065" t="s">
        <v>773</v>
      </c>
      <c r="C12" s="1066">
        <v>232</v>
      </c>
      <c r="D12" s="1067">
        <v>231</v>
      </c>
      <c r="E12" s="1067">
        <v>345</v>
      </c>
      <c r="F12" s="1067">
        <v>285</v>
      </c>
      <c r="G12" s="1067">
        <v>287</v>
      </c>
      <c r="H12" s="1068">
        <v>378</v>
      </c>
    </row>
    <row r="13" spans="1:8" s="61" customFormat="1" ht="12">
      <c r="A13" s="93"/>
      <c r="B13" s="1065" t="s">
        <v>774</v>
      </c>
      <c r="C13" s="1066">
        <v>117</v>
      </c>
      <c r="D13" s="1067">
        <v>116</v>
      </c>
      <c r="E13" s="1067">
        <v>87</v>
      </c>
      <c r="F13" s="1067">
        <v>89</v>
      </c>
      <c r="G13" s="1067">
        <v>87</v>
      </c>
      <c r="H13" s="1068">
        <v>80</v>
      </c>
    </row>
    <row r="14" spans="1:8" s="61" customFormat="1" ht="12">
      <c r="A14" s="93"/>
      <c r="B14" s="1065" t="s">
        <v>775</v>
      </c>
      <c r="C14" s="1066">
        <v>7769</v>
      </c>
      <c r="D14" s="1067">
        <v>4918</v>
      </c>
      <c r="E14" s="1067">
        <v>2092</v>
      </c>
      <c r="F14" s="1067">
        <v>7596</v>
      </c>
      <c r="G14" s="1067">
        <v>4718</v>
      </c>
      <c r="H14" s="1068">
        <v>2178</v>
      </c>
    </row>
    <row r="15" spans="1:8" s="61" customFormat="1" ht="12">
      <c r="A15" s="93"/>
      <c r="B15" s="1065" t="s">
        <v>776</v>
      </c>
      <c r="C15" s="1066">
        <v>703</v>
      </c>
      <c r="D15" s="1067">
        <v>685</v>
      </c>
      <c r="E15" s="1067">
        <v>127</v>
      </c>
      <c r="F15" s="1067">
        <v>709</v>
      </c>
      <c r="G15" s="1067">
        <v>684</v>
      </c>
      <c r="H15" s="1068">
        <v>112</v>
      </c>
    </row>
    <row r="16" spans="1:8" s="61" customFormat="1" ht="12">
      <c r="A16" s="93"/>
      <c r="B16" s="1065" t="s">
        <v>777</v>
      </c>
      <c r="C16" s="1066">
        <v>54</v>
      </c>
      <c r="D16" s="1067">
        <v>54</v>
      </c>
      <c r="E16" s="1067">
        <v>26</v>
      </c>
      <c r="F16" s="1067">
        <v>95</v>
      </c>
      <c r="G16" s="1067">
        <v>96</v>
      </c>
      <c r="H16" s="1068">
        <v>45</v>
      </c>
    </row>
    <row r="17" spans="1:8" s="61" customFormat="1" ht="12">
      <c r="A17" s="93"/>
      <c r="B17" s="1065" t="s">
        <v>778</v>
      </c>
      <c r="C17" s="1066">
        <v>104</v>
      </c>
      <c r="D17" s="1067">
        <v>102</v>
      </c>
      <c r="E17" s="1067">
        <v>14</v>
      </c>
      <c r="F17" s="1067">
        <v>94</v>
      </c>
      <c r="G17" s="1067">
        <v>94</v>
      </c>
      <c r="H17" s="1068">
        <v>19</v>
      </c>
    </row>
    <row r="18" spans="1:8" s="61" customFormat="1" ht="12">
      <c r="A18" s="93"/>
      <c r="B18" s="1065" t="s">
        <v>787</v>
      </c>
      <c r="C18" s="1069">
        <v>25</v>
      </c>
      <c r="D18" s="1070">
        <v>25</v>
      </c>
      <c r="E18" s="1070">
        <v>29</v>
      </c>
      <c r="F18" s="1070">
        <v>42</v>
      </c>
      <c r="G18" s="1070">
        <v>42</v>
      </c>
      <c r="H18" s="1071">
        <v>23</v>
      </c>
    </row>
    <row r="19" spans="1:8" s="61" customFormat="1" ht="12">
      <c r="A19" s="93"/>
      <c r="B19" s="1065" t="s">
        <v>779</v>
      </c>
      <c r="C19" s="1069">
        <v>4</v>
      </c>
      <c r="D19" s="1070">
        <v>4</v>
      </c>
      <c r="E19" s="1070">
        <v>2</v>
      </c>
      <c r="F19" s="1070">
        <v>7</v>
      </c>
      <c r="G19" s="1070">
        <v>7</v>
      </c>
      <c r="H19" s="1071">
        <v>2</v>
      </c>
    </row>
    <row r="20" spans="1:8" s="61" customFormat="1" ht="12">
      <c r="A20" s="93"/>
      <c r="B20" s="1065" t="s">
        <v>780</v>
      </c>
      <c r="C20" s="1069">
        <v>5</v>
      </c>
      <c r="D20" s="1070">
        <v>5</v>
      </c>
      <c r="E20" s="1070">
        <v>12</v>
      </c>
      <c r="F20" s="1070">
        <v>32</v>
      </c>
      <c r="G20" s="1070">
        <v>32</v>
      </c>
      <c r="H20" s="1071">
        <v>54</v>
      </c>
    </row>
    <row r="21" spans="1:8" s="61" customFormat="1" ht="12">
      <c r="A21" s="93"/>
      <c r="B21" s="1065" t="s">
        <v>781</v>
      </c>
      <c r="C21" s="1066">
        <v>97</v>
      </c>
      <c r="D21" s="1067">
        <v>95</v>
      </c>
      <c r="E21" s="1067">
        <v>60</v>
      </c>
      <c r="F21" s="1067">
        <v>130</v>
      </c>
      <c r="G21" s="1067">
        <v>124</v>
      </c>
      <c r="H21" s="1068">
        <v>63</v>
      </c>
    </row>
    <row r="22" spans="1:8" s="61" customFormat="1" ht="12">
      <c r="A22" s="93"/>
      <c r="B22" s="1065" t="s">
        <v>782</v>
      </c>
      <c r="C22" s="1066">
        <v>36</v>
      </c>
      <c r="D22" s="1067">
        <v>36</v>
      </c>
      <c r="E22" s="1067">
        <v>42</v>
      </c>
      <c r="F22" s="1067">
        <v>30</v>
      </c>
      <c r="G22" s="1067">
        <v>31</v>
      </c>
      <c r="H22" s="1068">
        <v>39</v>
      </c>
    </row>
    <row r="23" spans="1:8" s="61" customFormat="1" ht="12">
      <c r="A23" s="93"/>
      <c r="B23" s="1072" t="s">
        <v>783</v>
      </c>
      <c r="C23" s="1073">
        <v>294</v>
      </c>
      <c r="D23" s="1074">
        <v>283</v>
      </c>
      <c r="E23" s="1074">
        <v>250</v>
      </c>
      <c r="F23" s="1074">
        <v>276</v>
      </c>
      <c r="G23" s="1074">
        <v>254</v>
      </c>
      <c r="H23" s="1075">
        <v>216</v>
      </c>
    </row>
    <row r="24" s="61" customFormat="1" ht="15" customHeight="1">
      <c r="B24" s="61" t="s">
        <v>788</v>
      </c>
    </row>
    <row r="25" s="61" customFormat="1" ht="15" customHeight="1"/>
    <row r="26" s="61" customFormat="1" ht="15" customHeight="1"/>
  </sheetData>
  <mergeCells count="3">
    <mergeCell ref="B4:B5"/>
    <mergeCell ref="C4:E4"/>
    <mergeCell ref="F4:H4"/>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9.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9.00390625" defaultRowHeight="15" customHeight="1"/>
  <cols>
    <col min="1" max="1" width="2.625" style="17" customWidth="1"/>
    <col min="2" max="2" width="10.625" style="17" customWidth="1"/>
    <col min="3" max="14" width="7.50390625" style="17" customWidth="1"/>
    <col min="15" max="16384" width="9.00390625" style="17" customWidth="1"/>
  </cols>
  <sheetData>
    <row r="1" ht="15" customHeight="1">
      <c r="B1" s="18" t="s">
        <v>812</v>
      </c>
    </row>
    <row r="3" spans="2:14" ht="15" customHeight="1" thickBot="1">
      <c r="B3" s="20" t="s">
        <v>795</v>
      </c>
      <c r="C3" s="20"/>
      <c r="D3" s="20"/>
      <c r="E3" s="20"/>
      <c r="F3" s="20"/>
      <c r="G3" s="20"/>
      <c r="H3" s="20"/>
      <c r="I3" s="20"/>
      <c r="J3" s="20"/>
      <c r="K3" s="20"/>
      <c r="L3" s="20"/>
      <c r="M3" s="20"/>
      <c r="N3" s="40" t="s">
        <v>796</v>
      </c>
    </row>
    <row r="4" spans="1:14" ht="15" customHeight="1" thickTop="1">
      <c r="A4" s="36"/>
      <c r="B4" s="1279" t="s">
        <v>797</v>
      </c>
      <c r="C4" s="902" t="s">
        <v>790</v>
      </c>
      <c r="D4" s="1076"/>
      <c r="E4" s="1076"/>
      <c r="F4" s="903"/>
      <c r="G4" s="1077" t="s">
        <v>791</v>
      </c>
      <c r="H4" s="1077"/>
      <c r="I4" s="1076"/>
      <c r="J4" s="1077"/>
      <c r="K4" s="902" t="s">
        <v>792</v>
      </c>
      <c r="L4" s="1076"/>
      <c r="M4" s="1076"/>
      <c r="N4" s="1078"/>
    </row>
    <row r="5" spans="1:14" ht="15" customHeight="1">
      <c r="A5" s="36"/>
      <c r="B5" s="1379"/>
      <c r="C5" s="1079" t="s">
        <v>793</v>
      </c>
      <c r="D5" s="1080"/>
      <c r="E5" s="1081" t="s">
        <v>798</v>
      </c>
      <c r="F5" s="1081"/>
      <c r="G5" s="1079" t="s">
        <v>794</v>
      </c>
      <c r="H5" s="1080"/>
      <c r="I5" s="1079" t="s">
        <v>798</v>
      </c>
      <c r="J5" s="1080"/>
      <c r="K5" s="1081" t="s">
        <v>794</v>
      </c>
      <c r="L5" s="1080"/>
      <c r="M5" s="1081" t="s">
        <v>798</v>
      </c>
      <c r="N5" s="1080"/>
    </row>
    <row r="6" spans="1:14" ht="15" customHeight="1" thickBot="1">
      <c r="A6" s="36"/>
      <c r="B6" s="1651"/>
      <c r="C6" s="1082" t="s">
        <v>799</v>
      </c>
      <c r="D6" s="1082">
        <v>53</v>
      </c>
      <c r="E6" s="1082">
        <v>52</v>
      </c>
      <c r="F6" s="1082">
        <v>53</v>
      </c>
      <c r="G6" s="1082">
        <v>52</v>
      </c>
      <c r="H6" s="1082">
        <v>53</v>
      </c>
      <c r="I6" s="1082">
        <v>52</v>
      </c>
      <c r="J6" s="1082">
        <v>53</v>
      </c>
      <c r="K6" s="1082">
        <v>52</v>
      </c>
      <c r="L6" s="1082">
        <v>53</v>
      </c>
      <c r="M6" s="1082">
        <v>52</v>
      </c>
      <c r="N6" s="1082">
        <v>53</v>
      </c>
    </row>
    <row r="7" spans="1:14" s="634" customFormat="1" ht="15" customHeight="1" thickTop="1">
      <c r="A7" s="641"/>
      <c r="B7" s="390" t="s">
        <v>800</v>
      </c>
      <c r="C7" s="1083">
        <f>SUM(C9:C17)</f>
        <v>1216</v>
      </c>
      <c r="D7" s="1084">
        <f>SUM(D9:D17)</f>
        <v>1263</v>
      </c>
      <c r="E7" s="1085">
        <v>98.7</v>
      </c>
      <c r="F7" s="1085">
        <v>102.1</v>
      </c>
      <c r="G7" s="1086">
        <f>SUM(G9:G17)</f>
        <v>361</v>
      </c>
      <c r="H7" s="1086">
        <f>SUM(H9:H17)</f>
        <v>370</v>
      </c>
      <c r="I7" s="1085">
        <v>29.3</v>
      </c>
      <c r="J7" s="1085">
        <v>29.9</v>
      </c>
      <c r="K7" s="1086">
        <f>SUM(K9:K17)</f>
        <v>744</v>
      </c>
      <c r="L7" s="1084">
        <f>SUM(L9:L17)</f>
        <v>799</v>
      </c>
      <c r="M7" s="1085">
        <v>60.4</v>
      </c>
      <c r="N7" s="1087">
        <v>64.6</v>
      </c>
    </row>
    <row r="8" spans="1:14" ht="15" customHeight="1">
      <c r="A8" s="36"/>
      <c r="B8" s="166"/>
      <c r="C8" s="30"/>
      <c r="D8" s="20"/>
      <c r="E8" s="167"/>
      <c r="F8" s="167"/>
      <c r="G8" s="1088"/>
      <c r="H8" s="1088"/>
      <c r="I8" s="167"/>
      <c r="J8" s="167"/>
      <c r="K8" s="1088"/>
      <c r="L8" s="20"/>
      <c r="M8" s="167"/>
      <c r="N8" s="1089"/>
    </row>
    <row r="9" spans="1:14" ht="15" customHeight="1">
      <c r="A9" s="36"/>
      <c r="B9" s="166" t="s">
        <v>801</v>
      </c>
      <c r="C9" s="30">
        <v>518</v>
      </c>
      <c r="D9" s="20">
        <v>554</v>
      </c>
      <c r="E9" s="167">
        <v>151.7</v>
      </c>
      <c r="F9" s="167">
        <v>160.3</v>
      </c>
      <c r="G9" s="1088">
        <v>127</v>
      </c>
      <c r="H9" s="1088">
        <v>135</v>
      </c>
      <c r="I9" s="167">
        <v>37.2</v>
      </c>
      <c r="J9" s="167">
        <v>39.4</v>
      </c>
      <c r="K9" s="1088">
        <v>318</v>
      </c>
      <c r="L9" s="1088">
        <v>350</v>
      </c>
      <c r="M9" s="167">
        <v>93.2</v>
      </c>
      <c r="N9" s="1089">
        <v>101.3</v>
      </c>
    </row>
    <row r="10" spans="1:14" ht="15" customHeight="1">
      <c r="A10" s="36"/>
      <c r="B10" s="166" t="s">
        <v>802</v>
      </c>
      <c r="C10" s="30">
        <v>79</v>
      </c>
      <c r="D10" s="20">
        <v>80</v>
      </c>
      <c r="E10" s="167">
        <v>83.7</v>
      </c>
      <c r="F10" s="167">
        <v>84.8</v>
      </c>
      <c r="G10" s="1088">
        <v>24</v>
      </c>
      <c r="H10" s="1088">
        <v>24</v>
      </c>
      <c r="I10" s="167">
        <v>25.4</v>
      </c>
      <c r="J10" s="167">
        <v>25.4</v>
      </c>
      <c r="K10" s="1088">
        <v>39</v>
      </c>
      <c r="L10" s="1088">
        <v>44</v>
      </c>
      <c r="M10" s="167">
        <v>41.3</v>
      </c>
      <c r="N10" s="1089">
        <v>46.6</v>
      </c>
    </row>
    <row r="11" spans="1:14" ht="15" customHeight="1">
      <c r="A11" s="36"/>
      <c r="B11" s="166" t="s">
        <v>803</v>
      </c>
      <c r="C11" s="30">
        <v>66</v>
      </c>
      <c r="D11" s="20">
        <v>67</v>
      </c>
      <c r="E11" s="167">
        <v>61.2</v>
      </c>
      <c r="F11" s="167">
        <v>62</v>
      </c>
      <c r="G11" s="1088">
        <v>21</v>
      </c>
      <c r="H11" s="1088">
        <v>21</v>
      </c>
      <c r="I11" s="167">
        <v>19.5</v>
      </c>
      <c r="J11" s="167">
        <v>19.4</v>
      </c>
      <c r="K11" s="1088">
        <v>41</v>
      </c>
      <c r="L11" s="1088">
        <v>42</v>
      </c>
      <c r="M11" s="167">
        <v>38</v>
      </c>
      <c r="N11" s="1089">
        <v>38.9</v>
      </c>
    </row>
    <row r="12" spans="1:14" ht="15" customHeight="1">
      <c r="A12" s="36"/>
      <c r="B12" s="166" t="s">
        <v>804</v>
      </c>
      <c r="C12" s="30">
        <v>59</v>
      </c>
      <c r="D12" s="20">
        <v>62</v>
      </c>
      <c r="E12" s="167">
        <v>56.2</v>
      </c>
      <c r="F12" s="167">
        <v>59.2</v>
      </c>
      <c r="G12" s="1088">
        <v>21</v>
      </c>
      <c r="H12" s="1088">
        <v>21</v>
      </c>
      <c r="I12" s="167">
        <v>20</v>
      </c>
      <c r="J12" s="167">
        <v>20.1</v>
      </c>
      <c r="K12" s="1088">
        <v>40</v>
      </c>
      <c r="L12" s="1088">
        <v>40</v>
      </c>
      <c r="M12" s="167">
        <v>38.1</v>
      </c>
      <c r="N12" s="1089">
        <v>38.2</v>
      </c>
    </row>
    <row r="13" spans="1:14" ht="15" customHeight="1">
      <c r="A13" s="36"/>
      <c r="B13" s="166" t="s">
        <v>805</v>
      </c>
      <c r="C13" s="30">
        <v>97</v>
      </c>
      <c r="D13" s="20">
        <v>97</v>
      </c>
      <c r="E13" s="167">
        <v>84.5</v>
      </c>
      <c r="F13" s="167">
        <v>84.3</v>
      </c>
      <c r="G13" s="1088">
        <v>35</v>
      </c>
      <c r="H13" s="1088">
        <v>37</v>
      </c>
      <c r="I13" s="167">
        <v>30.5</v>
      </c>
      <c r="J13" s="167">
        <v>32.2</v>
      </c>
      <c r="K13" s="1088">
        <v>63</v>
      </c>
      <c r="L13" s="1088">
        <v>67</v>
      </c>
      <c r="M13" s="167">
        <v>54.9</v>
      </c>
      <c r="N13" s="1089">
        <v>58.2</v>
      </c>
    </row>
    <row r="14" spans="1:14" ht="15" customHeight="1">
      <c r="A14" s="36"/>
      <c r="B14" s="166" t="s">
        <v>806</v>
      </c>
      <c r="C14" s="30">
        <v>50</v>
      </c>
      <c r="D14" s="20">
        <v>46</v>
      </c>
      <c r="E14" s="167">
        <v>66.8</v>
      </c>
      <c r="F14" s="167">
        <v>61.5</v>
      </c>
      <c r="G14" s="1088">
        <v>22</v>
      </c>
      <c r="H14" s="1088">
        <v>21</v>
      </c>
      <c r="I14" s="167">
        <v>29.4</v>
      </c>
      <c r="J14" s="167">
        <v>28.1</v>
      </c>
      <c r="K14" s="1088">
        <v>40</v>
      </c>
      <c r="L14" s="1088">
        <v>40</v>
      </c>
      <c r="M14" s="167">
        <v>53.4</v>
      </c>
      <c r="N14" s="1089">
        <v>53.5</v>
      </c>
    </row>
    <row r="15" spans="1:14" ht="15" customHeight="1">
      <c r="A15" s="36"/>
      <c r="B15" s="166" t="s">
        <v>807</v>
      </c>
      <c r="C15" s="30">
        <v>58</v>
      </c>
      <c r="D15" s="20">
        <v>60</v>
      </c>
      <c r="E15" s="167">
        <v>91.3</v>
      </c>
      <c r="F15" s="167">
        <v>94.6</v>
      </c>
      <c r="G15" s="1088">
        <v>20</v>
      </c>
      <c r="H15" s="1088">
        <v>20</v>
      </c>
      <c r="I15" s="167">
        <v>31.5</v>
      </c>
      <c r="J15" s="167">
        <v>30</v>
      </c>
      <c r="K15" s="1088">
        <v>20</v>
      </c>
      <c r="L15" s="1088">
        <v>23</v>
      </c>
      <c r="M15" s="167">
        <v>31.5</v>
      </c>
      <c r="N15" s="1089">
        <v>36.3</v>
      </c>
    </row>
    <row r="16" spans="1:14" ht="15" customHeight="1">
      <c r="A16" s="36"/>
      <c r="B16" s="166" t="s">
        <v>808</v>
      </c>
      <c r="C16" s="30">
        <v>155</v>
      </c>
      <c r="D16" s="20">
        <v>159</v>
      </c>
      <c r="E16" s="167">
        <v>97.4</v>
      </c>
      <c r="F16" s="167">
        <v>99.5</v>
      </c>
      <c r="G16" s="1088">
        <v>44</v>
      </c>
      <c r="H16" s="1088">
        <v>42</v>
      </c>
      <c r="I16" s="167">
        <v>27.7</v>
      </c>
      <c r="J16" s="167">
        <v>26.3</v>
      </c>
      <c r="K16" s="1088">
        <v>81</v>
      </c>
      <c r="L16" s="1088">
        <v>85</v>
      </c>
      <c r="M16" s="167">
        <v>50.9</v>
      </c>
      <c r="N16" s="1089">
        <v>53.2</v>
      </c>
    </row>
    <row r="17" spans="1:14" ht="15" customHeight="1">
      <c r="A17" s="36"/>
      <c r="B17" s="154" t="s">
        <v>809</v>
      </c>
      <c r="C17" s="42">
        <v>134</v>
      </c>
      <c r="D17" s="43">
        <v>138</v>
      </c>
      <c r="E17" s="170">
        <v>78.3</v>
      </c>
      <c r="F17" s="170">
        <v>80.3</v>
      </c>
      <c r="G17" s="1090">
        <v>47</v>
      </c>
      <c r="H17" s="1090">
        <v>49</v>
      </c>
      <c r="I17" s="170">
        <v>27.5</v>
      </c>
      <c r="J17" s="170">
        <v>28.5</v>
      </c>
      <c r="K17" s="1090">
        <v>102</v>
      </c>
      <c r="L17" s="1090">
        <v>108</v>
      </c>
      <c r="M17" s="170">
        <v>59.6</v>
      </c>
      <c r="N17" s="1091">
        <v>62.8</v>
      </c>
    </row>
    <row r="18" ht="15" customHeight="1">
      <c r="B18" s="17" t="s">
        <v>810</v>
      </c>
    </row>
    <row r="19" ht="15" customHeight="1">
      <c r="B19" s="17" t="s">
        <v>811</v>
      </c>
    </row>
  </sheetData>
  <mergeCells count="1">
    <mergeCell ref="B4:B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Z74"/>
  <sheetViews>
    <sheetView workbookViewId="0" topLeftCell="A1">
      <selection activeCell="A1" sqref="A1"/>
    </sheetView>
  </sheetViews>
  <sheetFormatPr defaultColWidth="9.00390625" defaultRowHeight="13.5"/>
  <cols>
    <col min="1" max="1" width="1.625" style="49" customWidth="1"/>
    <col min="2" max="2" width="2.625" style="49" customWidth="1"/>
    <col min="3" max="3" width="8.125" style="49" customWidth="1"/>
    <col min="4" max="4" width="11.75390625" style="49" customWidth="1"/>
    <col min="5" max="6" width="8.125" style="49" customWidth="1"/>
    <col min="7" max="7" width="8.625" style="49" customWidth="1"/>
    <col min="8" max="8" width="8.125" style="49" customWidth="1"/>
    <col min="9" max="9" width="9.00390625" style="49" customWidth="1"/>
    <col min="10" max="10" width="9.375" style="49" customWidth="1"/>
    <col min="11" max="11" width="8.625" style="49" customWidth="1"/>
    <col min="12" max="12" width="10.75390625" style="49" bestFit="1" customWidth="1"/>
    <col min="13" max="13" width="11.625" style="49" bestFit="1" customWidth="1"/>
    <col min="14" max="14" width="8.875" style="49" customWidth="1"/>
    <col min="15" max="24" width="8.125" style="49" customWidth="1"/>
    <col min="25" max="16384" width="9.00390625" style="49" customWidth="1"/>
  </cols>
  <sheetData>
    <row r="2" spans="2:26" ht="16.5" customHeight="1">
      <c r="B2" s="50" t="s">
        <v>1102</v>
      </c>
      <c r="W2" s="51"/>
      <c r="X2" s="51"/>
      <c r="Y2" s="51"/>
      <c r="Z2" s="51"/>
    </row>
    <row r="3" spans="3:24" ht="12.75" thickBot="1">
      <c r="C3" s="52"/>
      <c r="D3" s="52"/>
      <c r="E3" s="53"/>
      <c r="F3" s="53"/>
      <c r="G3" s="53"/>
      <c r="H3" s="53"/>
      <c r="I3" s="53"/>
      <c r="J3" s="53"/>
      <c r="K3" s="52"/>
      <c r="X3" s="54" t="s">
        <v>1084</v>
      </c>
    </row>
    <row r="4" spans="2:24" ht="21" customHeight="1" thickTop="1">
      <c r="B4" s="1308" t="s">
        <v>1064</v>
      </c>
      <c r="C4" s="1308"/>
      <c r="D4" s="55" t="s">
        <v>1015</v>
      </c>
      <c r="E4" s="55" t="s">
        <v>1085</v>
      </c>
      <c r="F4" s="55" t="s">
        <v>1086</v>
      </c>
      <c r="G4" s="55" t="s">
        <v>1087</v>
      </c>
      <c r="H4" s="55" t="s">
        <v>1088</v>
      </c>
      <c r="I4" s="55" t="s">
        <v>1089</v>
      </c>
      <c r="J4" s="55" t="s">
        <v>1090</v>
      </c>
      <c r="K4" s="55" t="s">
        <v>1070</v>
      </c>
      <c r="L4" s="55" t="s">
        <v>1071</v>
      </c>
      <c r="M4" s="55" t="s">
        <v>1072</v>
      </c>
      <c r="N4" s="55" t="s">
        <v>1073</v>
      </c>
      <c r="O4" s="55" t="s">
        <v>1074</v>
      </c>
      <c r="P4" s="55" t="s">
        <v>1075</v>
      </c>
      <c r="Q4" s="55" t="s">
        <v>1076</v>
      </c>
      <c r="R4" s="55" t="s">
        <v>1077</v>
      </c>
      <c r="S4" s="55" t="s">
        <v>1078</v>
      </c>
      <c r="T4" s="55" t="s">
        <v>1079</v>
      </c>
      <c r="U4" s="55" t="s">
        <v>1080</v>
      </c>
      <c r="V4" s="55" t="s">
        <v>1081</v>
      </c>
      <c r="W4" s="55" t="s">
        <v>1091</v>
      </c>
      <c r="X4" s="55" t="s">
        <v>1082</v>
      </c>
    </row>
    <row r="5" spans="2:24" ht="6" customHeight="1">
      <c r="B5" s="56"/>
      <c r="C5" s="57"/>
      <c r="D5" s="58"/>
      <c r="E5" s="59"/>
      <c r="F5" s="59"/>
      <c r="G5" s="59"/>
      <c r="H5" s="59"/>
      <c r="I5" s="59"/>
      <c r="J5" s="59"/>
      <c r="K5" s="59"/>
      <c r="L5" s="59"/>
      <c r="M5" s="59"/>
      <c r="N5" s="59"/>
      <c r="O5" s="59"/>
      <c r="P5" s="59"/>
      <c r="Q5" s="59"/>
      <c r="R5" s="59"/>
      <c r="S5" s="59"/>
      <c r="T5" s="59"/>
      <c r="U5" s="59"/>
      <c r="V5" s="59"/>
      <c r="W5" s="59"/>
      <c r="X5" s="60"/>
    </row>
    <row r="6" spans="2:24" s="61" customFormat="1" ht="12.75" customHeight="1">
      <c r="B6" s="1311" t="s">
        <v>1092</v>
      </c>
      <c r="C6" s="1312"/>
      <c r="D6" s="62">
        <f>SUM(E6:X6)</f>
        <v>1232168</v>
      </c>
      <c r="E6" s="63">
        <v>89185</v>
      </c>
      <c r="F6" s="63">
        <v>86895</v>
      </c>
      <c r="G6" s="63">
        <v>87543</v>
      </c>
      <c r="H6" s="64">
        <v>91308</v>
      </c>
      <c r="I6" s="63">
        <v>75502</v>
      </c>
      <c r="J6" s="63">
        <v>102808</v>
      </c>
      <c r="K6" s="63">
        <v>78028</v>
      </c>
      <c r="L6" s="63">
        <v>81397</v>
      </c>
      <c r="M6" s="63">
        <v>92228</v>
      </c>
      <c r="N6" s="63">
        <v>97974</v>
      </c>
      <c r="O6" s="63">
        <v>89735</v>
      </c>
      <c r="P6" s="63">
        <v>67633</v>
      </c>
      <c r="Q6" s="63">
        <v>59616</v>
      </c>
      <c r="R6" s="63">
        <v>51783</v>
      </c>
      <c r="S6" s="63">
        <v>38235</v>
      </c>
      <c r="T6" s="63">
        <v>25436</v>
      </c>
      <c r="U6" s="63">
        <v>11680</v>
      </c>
      <c r="V6" s="63">
        <v>4143</v>
      </c>
      <c r="W6" s="63">
        <v>925</v>
      </c>
      <c r="X6" s="65">
        <v>114</v>
      </c>
    </row>
    <row r="7" spans="2:24" ht="6" customHeight="1">
      <c r="B7" s="66"/>
      <c r="C7" s="67"/>
      <c r="D7" s="56"/>
      <c r="E7" s="68"/>
      <c r="F7" s="68"/>
      <c r="G7" s="68"/>
      <c r="H7" s="68"/>
      <c r="I7" s="68"/>
      <c r="J7" s="68"/>
      <c r="K7" s="68"/>
      <c r="L7" s="68"/>
      <c r="M7" s="68"/>
      <c r="N7" s="68"/>
      <c r="O7" s="68"/>
      <c r="P7" s="68"/>
      <c r="Q7" s="68"/>
      <c r="R7" s="68"/>
      <c r="S7" s="68"/>
      <c r="T7" s="68"/>
      <c r="U7" s="68"/>
      <c r="V7" s="68"/>
      <c r="W7" s="68"/>
      <c r="X7" s="57"/>
    </row>
    <row r="8" spans="2:24" s="69" customFormat="1" ht="18" customHeight="1">
      <c r="B8" s="1313" t="s">
        <v>1093</v>
      </c>
      <c r="C8" s="1312"/>
      <c r="D8" s="70">
        <f>SUM(D10:D11)</f>
        <v>1237378</v>
      </c>
      <c r="E8" s="71">
        <f aca="true" t="shared" si="0" ref="E8:V8">SUM(E18:E67)</f>
        <v>88557</v>
      </c>
      <c r="F8" s="71">
        <f t="shared" si="0"/>
        <v>88058</v>
      </c>
      <c r="G8" s="71">
        <f t="shared" si="0"/>
        <v>86427</v>
      </c>
      <c r="H8" s="71">
        <f t="shared" si="0"/>
        <v>89296</v>
      </c>
      <c r="I8" s="71">
        <f t="shared" si="0"/>
        <v>73922</v>
      </c>
      <c r="J8" s="71">
        <f t="shared" si="0"/>
        <v>100060</v>
      </c>
      <c r="K8" s="71">
        <f t="shared" si="0"/>
        <v>83397</v>
      </c>
      <c r="L8" s="71">
        <f t="shared" si="0"/>
        <v>79974</v>
      </c>
      <c r="M8" s="71">
        <f t="shared" si="0"/>
        <v>89829</v>
      </c>
      <c r="N8" s="71">
        <f t="shared" si="0"/>
        <v>97391</v>
      </c>
      <c r="O8" s="71">
        <f t="shared" si="0"/>
        <v>93666</v>
      </c>
      <c r="P8" s="71">
        <f t="shared" si="0"/>
        <v>70405</v>
      </c>
      <c r="Q8" s="71">
        <f t="shared" si="0"/>
        <v>59335</v>
      </c>
      <c r="R8" s="71">
        <f t="shared" si="0"/>
        <v>52938</v>
      </c>
      <c r="S8" s="71">
        <f t="shared" si="0"/>
        <v>38940</v>
      </c>
      <c r="T8" s="71">
        <f t="shared" si="0"/>
        <v>27166</v>
      </c>
      <c r="U8" s="71">
        <f t="shared" si="0"/>
        <v>12416</v>
      </c>
      <c r="V8" s="71">
        <f t="shared" si="0"/>
        <v>4432</v>
      </c>
      <c r="W8" s="71">
        <f>SUM(W10:W11)</f>
        <v>1055</v>
      </c>
      <c r="X8" s="72">
        <f>SUM(X18:X67)</f>
        <v>114</v>
      </c>
    </row>
    <row r="9" spans="2:24" ht="6" customHeight="1">
      <c r="B9" s="66"/>
      <c r="C9" s="73"/>
      <c r="D9" s="74"/>
      <c r="E9" s="75"/>
      <c r="F9" s="75"/>
      <c r="G9" s="75"/>
      <c r="H9" s="75"/>
      <c r="I9" s="75"/>
      <c r="J9" s="75"/>
      <c r="K9" s="75"/>
      <c r="L9" s="75"/>
      <c r="M9" s="75"/>
      <c r="N9" s="75"/>
      <c r="O9" s="75"/>
      <c r="P9" s="75"/>
      <c r="Q9" s="75"/>
      <c r="R9" s="75"/>
      <c r="S9" s="75"/>
      <c r="T9" s="75"/>
      <c r="U9" s="75"/>
      <c r="V9" s="75"/>
      <c r="W9" s="75"/>
      <c r="X9" s="76"/>
    </row>
    <row r="10" spans="2:24" s="77" customFormat="1" ht="13.5" customHeight="1">
      <c r="B10" s="1309" t="s">
        <v>1094</v>
      </c>
      <c r="C10" s="1310"/>
      <c r="D10" s="70">
        <f aca="true" t="shared" si="1" ref="D10:X10">SUM(D18:D32)</f>
        <v>861026</v>
      </c>
      <c r="E10" s="78">
        <f t="shared" si="1"/>
        <v>62755</v>
      </c>
      <c r="F10" s="78">
        <f t="shared" si="1"/>
        <v>64073</v>
      </c>
      <c r="G10" s="78">
        <f t="shared" si="1"/>
        <v>61027</v>
      </c>
      <c r="H10" s="78">
        <f t="shared" si="1"/>
        <v>62076</v>
      </c>
      <c r="I10" s="78">
        <f t="shared" si="1"/>
        <v>52722</v>
      </c>
      <c r="J10" s="78">
        <f t="shared" si="1"/>
        <v>70952</v>
      </c>
      <c r="K10" s="78">
        <f t="shared" si="1"/>
        <v>61361</v>
      </c>
      <c r="L10" s="78">
        <f t="shared" si="1"/>
        <v>58505</v>
      </c>
      <c r="M10" s="78">
        <f t="shared" si="1"/>
        <v>62958</v>
      </c>
      <c r="N10" s="78">
        <f t="shared" si="1"/>
        <v>66466</v>
      </c>
      <c r="O10" s="78">
        <f t="shared" si="1"/>
        <v>62515</v>
      </c>
      <c r="P10" s="78">
        <f t="shared" si="1"/>
        <v>46822</v>
      </c>
      <c r="Q10" s="78">
        <f t="shared" si="1"/>
        <v>39513</v>
      </c>
      <c r="R10" s="78">
        <f t="shared" si="1"/>
        <v>34912</v>
      </c>
      <c r="S10" s="78">
        <f t="shared" si="1"/>
        <v>25290</v>
      </c>
      <c r="T10" s="78">
        <f t="shared" si="1"/>
        <v>17496</v>
      </c>
      <c r="U10" s="78">
        <f t="shared" si="1"/>
        <v>7927</v>
      </c>
      <c r="V10" s="78">
        <f t="shared" si="1"/>
        <v>2877</v>
      </c>
      <c r="W10" s="78">
        <f t="shared" si="1"/>
        <v>669</v>
      </c>
      <c r="X10" s="79">
        <f t="shared" si="1"/>
        <v>110</v>
      </c>
    </row>
    <row r="11" spans="2:24" s="77" customFormat="1" ht="13.5" customHeight="1">
      <c r="B11" s="1309" t="s">
        <v>1095</v>
      </c>
      <c r="C11" s="1310"/>
      <c r="D11" s="80">
        <f aca="true" t="shared" si="2" ref="D11:X11">SUM(D34:D67)</f>
        <v>376352</v>
      </c>
      <c r="E11" s="78">
        <f t="shared" si="2"/>
        <v>25802</v>
      </c>
      <c r="F11" s="78">
        <f t="shared" si="2"/>
        <v>23985</v>
      </c>
      <c r="G11" s="78">
        <f t="shared" si="2"/>
        <v>25400</v>
      </c>
      <c r="H11" s="78">
        <f t="shared" si="2"/>
        <v>27220</v>
      </c>
      <c r="I11" s="78">
        <f t="shared" si="2"/>
        <v>21200</v>
      </c>
      <c r="J11" s="78">
        <f t="shared" si="2"/>
        <v>29108</v>
      </c>
      <c r="K11" s="78">
        <f t="shared" si="2"/>
        <v>22036</v>
      </c>
      <c r="L11" s="78">
        <f t="shared" si="2"/>
        <v>21469</v>
      </c>
      <c r="M11" s="78">
        <f t="shared" si="2"/>
        <v>26871</v>
      </c>
      <c r="N11" s="78">
        <f t="shared" si="2"/>
        <v>30925</v>
      </c>
      <c r="O11" s="78">
        <f t="shared" si="2"/>
        <v>31151</v>
      </c>
      <c r="P11" s="78">
        <f t="shared" si="2"/>
        <v>23583</v>
      </c>
      <c r="Q11" s="78">
        <f t="shared" si="2"/>
        <v>19822</v>
      </c>
      <c r="R11" s="78">
        <f t="shared" si="2"/>
        <v>18026</v>
      </c>
      <c r="S11" s="78">
        <f t="shared" si="2"/>
        <v>13650</v>
      </c>
      <c r="T11" s="78">
        <f t="shared" si="2"/>
        <v>9670</v>
      </c>
      <c r="U11" s="78">
        <f t="shared" si="2"/>
        <v>4489</v>
      </c>
      <c r="V11" s="78">
        <f t="shared" si="2"/>
        <v>1555</v>
      </c>
      <c r="W11" s="78">
        <f t="shared" si="2"/>
        <v>386</v>
      </c>
      <c r="X11" s="79">
        <f t="shared" si="2"/>
        <v>4</v>
      </c>
    </row>
    <row r="12" spans="2:24" s="77" customFormat="1" ht="6" customHeight="1">
      <c r="B12" s="81"/>
      <c r="C12" s="82"/>
      <c r="D12" s="70"/>
      <c r="E12" s="83"/>
      <c r="F12" s="83"/>
      <c r="G12" s="83"/>
      <c r="H12" s="83"/>
      <c r="I12" s="83"/>
      <c r="J12" s="83"/>
      <c r="K12" s="83"/>
      <c r="L12" s="83"/>
      <c r="M12" s="83"/>
      <c r="N12" s="83"/>
      <c r="O12" s="83"/>
      <c r="P12" s="83"/>
      <c r="Q12" s="83"/>
      <c r="R12" s="83"/>
      <c r="S12" s="83"/>
      <c r="T12" s="83"/>
      <c r="U12" s="83"/>
      <c r="V12" s="83"/>
      <c r="W12" s="83"/>
      <c r="X12" s="84"/>
    </row>
    <row r="13" spans="2:24" s="77" customFormat="1" ht="13.5" customHeight="1">
      <c r="B13" s="1309" t="s">
        <v>1096</v>
      </c>
      <c r="C13" s="1310"/>
      <c r="D13" s="70">
        <f>+D18+D24+D25+D26+D29+D30+D31+D34+D35+D36+D37+D38+D39+D40</f>
        <v>547893</v>
      </c>
      <c r="E13" s="78">
        <f aca="true" t="shared" si="3" ref="E13:X13">SUM(E18,E24,E25,E26,E29,E30,E31,E34,E35,E36,E37,E38,E39,E40)</f>
        <v>39773</v>
      </c>
      <c r="F13" s="78">
        <f t="shared" si="3"/>
        <v>39188</v>
      </c>
      <c r="G13" s="78">
        <f t="shared" si="3"/>
        <v>37623</v>
      </c>
      <c r="H13" s="78">
        <f t="shared" si="3"/>
        <v>39785</v>
      </c>
      <c r="I13" s="78">
        <f t="shared" si="3"/>
        <v>34222</v>
      </c>
      <c r="J13" s="78">
        <f t="shared" si="3"/>
        <v>45291</v>
      </c>
      <c r="K13" s="78">
        <f t="shared" si="3"/>
        <v>38530</v>
      </c>
      <c r="L13" s="78">
        <f t="shared" si="3"/>
        <v>36399</v>
      </c>
      <c r="M13" s="78">
        <f t="shared" si="3"/>
        <v>39486</v>
      </c>
      <c r="N13" s="78">
        <f t="shared" si="3"/>
        <v>42367</v>
      </c>
      <c r="O13" s="78">
        <f t="shared" si="3"/>
        <v>40436</v>
      </c>
      <c r="P13" s="78">
        <f t="shared" si="3"/>
        <v>29829</v>
      </c>
      <c r="Q13" s="78">
        <f t="shared" si="3"/>
        <v>25647</v>
      </c>
      <c r="R13" s="78">
        <f t="shared" si="3"/>
        <v>23004</v>
      </c>
      <c r="S13" s="78">
        <f t="shared" si="3"/>
        <v>16869</v>
      </c>
      <c r="T13" s="78">
        <f t="shared" si="3"/>
        <v>11667</v>
      </c>
      <c r="U13" s="78">
        <f t="shared" si="3"/>
        <v>5315</v>
      </c>
      <c r="V13" s="78">
        <f t="shared" si="3"/>
        <v>1975</v>
      </c>
      <c r="W13" s="78">
        <f t="shared" si="3"/>
        <v>463</v>
      </c>
      <c r="X13" s="79">
        <f t="shared" si="3"/>
        <v>24</v>
      </c>
    </row>
    <row r="14" spans="2:24" s="77" customFormat="1" ht="13.5" customHeight="1">
      <c r="B14" s="1309" t="s">
        <v>1097</v>
      </c>
      <c r="C14" s="1310"/>
      <c r="D14" s="70">
        <f>+D23+D42+D43+D44+D45+D46+D47+D48</f>
        <v>104654</v>
      </c>
      <c r="E14" s="78">
        <f aca="true" t="shared" si="4" ref="E14:W14">SUM(E23,E42,E43,E44,E45,E46,E47,E48)</f>
        <v>7647</v>
      </c>
      <c r="F14" s="78">
        <f t="shared" si="4"/>
        <v>7235</v>
      </c>
      <c r="G14" s="78">
        <f t="shared" si="4"/>
        <v>7719</v>
      </c>
      <c r="H14" s="78">
        <f t="shared" si="4"/>
        <v>8434</v>
      </c>
      <c r="I14" s="78">
        <f t="shared" si="4"/>
        <v>6352</v>
      </c>
      <c r="J14" s="78">
        <f t="shared" si="4"/>
        <v>8379</v>
      </c>
      <c r="K14" s="78">
        <f t="shared" si="4"/>
        <v>6351</v>
      </c>
      <c r="L14" s="78">
        <f t="shared" si="4"/>
        <v>6317</v>
      </c>
      <c r="M14" s="78">
        <f t="shared" si="4"/>
        <v>7576</v>
      </c>
      <c r="N14" s="78">
        <f t="shared" si="4"/>
        <v>8470</v>
      </c>
      <c r="O14" s="78">
        <f t="shared" si="4"/>
        <v>8252</v>
      </c>
      <c r="P14" s="78">
        <f t="shared" si="4"/>
        <v>6225</v>
      </c>
      <c r="Q14" s="78">
        <f t="shared" si="4"/>
        <v>4991</v>
      </c>
      <c r="R14" s="78">
        <f t="shared" si="4"/>
        <v>4173</v>
      </c>
      <c r="S14" s="78">
        <f t="shared" si="4"/>
        <v>3067</v>
      </c>
      <c r="T14" s="78">
        <f t="shared" si="4"/>
        <v>2084</v>
      </c>
      <c r="U14" s="78">
        <f t="shared" si="4"/>
        <v>976</v>
      </c>
      <c r="V14" s="78">
        <f t="shared" si="4"/>
        <v>324</v>
      </c>
      <c r="W14" s="78">
        <f t="shared" si="4"/>
        <v>82</v>
      </c>
      <c r="X14" s="79" t="s">
        <v>1083</v>
      </c>
    </row>
    <row r="15" spans="2:24" s="77" customFormat="1" ht="13.5" customHeight="1">
      <c r="B15" s="1309" t="s">
        <v>1098</v>
      </c>
      <c r="C15" s="1310"/>
      <c r="D15" s="70">
        <f>+D19+D28+D32+D50+D51+D52+D53+D54</f>
        <v>253203</v>
      </c>
      <c r="E15" s="78">
        <f aca="true" t="shared" si="5" ref="E15:X15">SUM(E19,E28,E32,E50,E51,E52,E53,E54)</f>
        <v>17372</v>
      </c>
      <c r="F15" s="78">
        <f t="shared" si="5"/>
        <v>17555</v>
      </c>
      <c r="G15" s="78">
        <f t="shared" si="5"/>
        <v>17587</v>
      </c>
      <c r="H15" s="78">
        <f t="shared" si="5"/>
        <v>17349</v>
      </c>
      <c r="I15" s="78">
        <f t="shared" si="5"/>
        <v>15696</v>
      </c>
      <c r="J15" s="78">
        <f t="shared" si="5"/>
        <v>19900</v>
      </c>
      <c r="K15" s="78">
        <f t="shared" si="5"/>
        <v>16133</v>
      </c>
      <c r="L15" s="78">
        <f t="shared" si="5"/>
        <v>15676</v>
      </c>
      <c r="M15" s="78">
        <f t="shared" si="5"/>
        <v>18097</v>
      </c>
      <c r="N15" s="78">
        <f t="shared" si="5"/>
        <v>19934</v>
      </c>
      <c r="O15" s="78">
        <f t="shared" si="5"/>
        <v>20294</v>
      </c>
      <c r="P15" s="78">
        <f t="shared" si="5"/>
        <v>15338</v>
      </c>
      <c r="Q15" s="78">
        <f t="shared" si="5"/>
        <v>12485</v>
      </c>
      <c r="R15" s="78">
        <f t="shared" si="5"/>
        <v>11252</v>
      </c>
      <c r="S15" s="78">
        <f t="shared" si="5"/>
        <v>8336</v>
      </c>
      <c r="T15" s="78">
        <f t="shared" si="5"/>
        <v>6194</v>
      </c>
      <c r="U15" s="78">
        <f t="shared" si="5"/>
        <v>2794</v>
      </c>
      <c r="V15" s="78">
        <f t="shared" si="5"/>
        <v>963</v>
      </c>
      <c r="W15" s="78">
        <f t="shared" si="5"/>
        <v>224</v>
      </c>
      <c r="X15" s="79">
        <f t="shared" si="5"/>
        <v>24</v>
      </c>
    </row>
    <row r="16" spans="2:24" s="77" customFormat="1" ht="13.5" customHeight="1">
      <c r="B16" s="1309" t="s">
        <v>1099</v>
      </c>
      <c r="C16" s="1310"/>
      <c r="D16" s="80">
        <f aca="true" t="shared" si="6" ref="D16:X16">SUM(D20,D21,D56,D57,D58,D59,D60,D61,D62,D63,D64,D65,D66,D67)</f>
        <v>331628</v>
      </c>
      <c r="E16" s="78">
        <f t="shared" si="6"/>
        <v>23765</v>
      </c>
      <c r="F16" s="78">
        <f t="shared" si="6"/>
        <v>24080</v>
      </c>
      <c r="G16" s="78">
        <f t="shared" si="6"/>
        <v>23498</v>
      </c>
      <c r="H16" s="78">
        <f t="shared" si="6"/>
        <v>23728</v>
      </c>
      <c r="I16" s="78">
        <f t="shared" si="6"/>
        <v>17652</v>
      </c>
      <c r="J16" s="78">
        <f t="shared" si="6"/>
        <v>26490</v>
      </c>
      <c r="K16" s="78">
        <f t="shared" si="6"/>
        <v>22383</v>
      </c>
      <c r="L16" s="78">
        <f t="shared" si="6"/>
        <v>21582</v>
      </c>
      <c r="M16" s="78">
        <f t="shared" si="6"/>
        <v>24670</v>
      </c>
      <c r="N16" s="78">
        <f t="shared" si="6"/>
        <v>26620</v>
      </c>
      <c r="O16" s="78">
        <f t="shared" si="6"/>
        <v>24684</v>
      </c>
      <c r="P16" s="78">
        <f t="shared" si="6"/>
        <v>19013</v>
      </c>
      <c r="Q16" s="78">
        <f t="shared" si="6"/>
        <v>16212</v>
      </c>
      <c r="R16" s="78">
        <f t="shared" si="6"/>
        <v>14509</v>
      </c>
      <c r="S16" s="78">
        <f t="shared" si="6"/>
        <v>10668</v>
      </c>
      <c r="T16" s="78">
        <f t="shared" si="6"/>
        <v>7221</v>
      </c>
      <c r="U16" s="78">
        <f t="shared" si="6"/>
        <v>3331</v>
      </c>
      <c r="V16" s="78">
        <f t="shared" si="6"/>
        <v>1170</v>
      </c>
      <c r="W16" s="78">
        <f t="shared" si="6"/>
        <v>286</v>
      </c>
      <c r="X16" s="79">
        <f t="shared" si="6"/>
        <v>66</v>
      </c>
    </row>
    <row r="17" spans="2:24" ht="6" customHeight="1">
      <c r="B17" s="85"/>
      <c r="C17" s="86"/>
      <c r="D17" s="87"/>
      <c r="E17" s="88"/>
      <c r="F17" s="88"/>
      <c r="G17" s="88"/>
      <c r="H17" s="88"/>
      <c r="I17" s="88"/>
      <c r="J17" s="88"/>
      <c r="K17" s="88"/>
      <c r="L17" s="88"/>
      <c r="M17" s="88"/>
      <c r="N17" s="88"/>
      <c r="O17" s="88"/>
      <c r="P17" s="88"/>
      <c r="Q17" s="88"/>
      <c r="R17" s="88"/>
      <c r="S17" s="88"/>
      <c r="T17" s="88"/>
      <c r="U17" s="88"/>
      <c r="V17" s="88"/>
      <c r="W17" s="88"/>
      <c r="X17" s="89"/>
    </row>
    <row r="18" spans="2:26" ht="15" customHeight="1">
      <c r="B18" s="85"/>
      <c r="C18" s="90" t="s">
        <v>1029</v>
      </c>
      <c r="D18" s="91">
        <f>SUM(E18:X18)</f>
        <v>230316</v>
      </c>
      <c r="E18" s="64">
        <v>17341</v>
      </c>
      <c r="F18" s="64">
        <v>17889</v>
      </c>
      <c r="G18" s="64">
        <v>16029</v>
      </c>
      <c r="H18" s="64">
        <v>16588</v>
      </c>
      <c r="I18" s="64">
        <v>16100</v>
      </c>
      <c r="J18" s="64">
        <v>20278</v>
      </c>
      <c r="K18" s="64">
        <v>18266</v>
      </c>
      <c r="L18" s="64">
        <v>16753</v>
      </c>
      <c r="M18" s="64">
        <v>16484</v>
      </c>
      <c r="N18" s="64">
        <v>16655</v>
      </c>
      <c r="O18" s="64">
        <v>15771</v>
      </c>
      <c r="P18" s="64">
        <v>11503</v>
      </c>
      <c r="Q18" s="64">
        <v>9497</v>
      </c>
      <c r="R18" s="64">
        <v>8397</v>
      </c>
      <c r="S18" s="64">
        <v>6018</v>
      </c>
      <c r="T18" s="64">
        <v>4112</v>
      </c>
      <c r="U18" s="64">
        <v>1801</v>
      </c>
      <c r="V18" s="64">
        <v>674</v>
      </c>
      <c r="W18" s="92">
        <v>149</v>
      </c>
      <c r="X18" s="93">
        <v>11</v>
      </c>
      <c r="Z18" s="94"/>
    </row>
    <row r="19" spans="2:26" ht="15" customHeight="1">
      <c r="B19" s="85"/>
      <c r="C19" s="90" t="s">
        <v>1030</v>
      </c>
      <c r="D19" s="91">
        <f>SUM(E19:X19)</f>
        <v>92592</v>
      </c>
      <c r="E19" s="64">
        <v>6541</v>
      </c>
      <c r="F19" s="64">
        <v>6956</v>
      </c>
      <c r="G19" s="64">
        <v>6766</v>
      </c>
      <c r="H19" s="64">
        <v>6606</v>
      </c>
      <c r="I19" s="64">
        <v>6481</v>
      </c>
      <c r="J19" s="64">
        <v>7469</v>
      </c>
      <c r="K19" s="64">
        <v>6296</v>
      </c>
      <c r="L19" s="64">
        <v>6101</v>
      </c>
      <c r="M19" s="64">
        <v>6584</v>
      </c>
      <c r="N19" s="64">
        <v>6905</v>
      </c>
      <c r="O19" s="64">
        <v>6869</v>
      </c>
      <c r="P19" s="64">
        <v>5303</v>
      </c>
      <c r="Q19" s="64">
        <v>4294</v>
      </c>
      <c r="R19" s="64">
        <v>3585</v>
      </c>
      <c r="S19" s="64">
        <v>2568</v>
      </c>
      <c r="T19" s="64">
        <v>1978</v>
      </c>
      <c r="U19" s="64">
        <v>886</v>
      </c>
      <c r="V19" s="64">
        <v>308</v>
      </c>
      <c r="W19" s="92">
        <v>74</v>
      </c>
      <c r="X19" s="93">
        <v>22</v>
      </c>
      <c r="Z19" s="94"/>
    </row>
    <row r="20" spans="2:26" ht="15" customHeight="1">
      <c r="B20" s="85"/>
      <c r="C20" s="90" t="s">
        <v>1032</v>
      </c>
      <c r="D20" s="91">
        <f>SUM(E20:X20)</f>
        <v>98117</v>
      </c>
      <c r="E20" s="64">
        <v>6859</v>
      </c>
      <c r="F20" s="64">
        <v>7597</v>
      </c>
      <c r="G20" s="64">
        <v>7351</v>
      </c>
      <c r="H20" s="64">
        <v>7406</v>
      </c>
      <c r="I20" s="64">
        <v>5315</v>
      </c>
      <c r="J20" s="64">
        <v>7602</v>
      </c>
      <c r="K20" s="64">
        <v>6795</v>
      </c>
      <c r="L20" s="64">
        <v>6685</v>
      </c>
      <c r="M20" s="64">
        <v>7324</v>
      </c>
      <c r="N20" s="64">
        <v>7646</v>
      </c>
      <c r="O20" s="64">
        <v>6840</v>
      </c>
      <c r="P20" s="64">
        <v>5359</v>
      </c>
      <c r="Q20" s="64">
        <v>4668</v>
      </c>
      <c r="R20" s="64">
        <v>4159</v>
      </c>
      <c r="S20" s="64">
        <v>3039</v>
      </c>
      <c r="T20" s="64">
        <v>2066</v>
      </c>
      <c r="U20" s="64">
        <v>943</v>
      </c>
      <c r="V20" s="64">
        <v>333</v>
      </c>
      <c r="W20" s="92">
        <v>85</v>
      </c>
      <c r="X20" s="95">
        <v>45</v>
      </c>
      <c r="Z20" s="94"/>
    </row>
    <row r="21" spans="2:26" ht="15" customHeight="1">
      <c r="B21" s="85"/>
      <c r="C21" s="90" t="s">
        <v>1034</v>
      </c>
      <c r="D21" s="91">
        <f>SUM(E21:X21)</f>
        <v>100853</v>
      </c>
      <c r="E21" s="64">
        <v>7823</v>
      </c>
      <c r="F21" s="64">
        <v>7853</v>
      </c>
      <c r="G21" s="64">
        <v>7273</v>
      </c>
      <c r="H21" s="64">
        <v>6686</v>
      </c>
      <c r="I21" s="64">
        <v>4813</v>
      </c>
      <c r="J21" s="64">
        <v>8580</v>
      </c>
      <c r="K21" s="64">
        <v>7679</v>
      </c>
      <c r="L21" s="64">
        <v>7138</v>
      </c>
      <c r="M21" s="64">
        <v>7658</v>
      </c>
      <c r="N21" s="64">
        <v>8005</v>
      </c>
      <c r="O21" s="64">
        <v>7295</v>
      </c>
      <c r="P21" s="64">
        <v>5590</v>
      </c>
      <c r="Q21" s="64">
        <v>4656</v>
      </c>
      <c r="R21" s="64">
        <v>3984</v>
      </c>
      <c r="S21" s="64">
        <v>2812</v>
      </c>
      <c r="T21" s="64">
        <v>1795</v>
      </c>
      <c r="U21" s="64">
        <v>816</v>
      </c>
      <c r="V21" s="64">
        <v>315</v>
      </c>
      <c r="W21" s="64">
        <v>61</v>
      </c>
      <c r="X21" s="95">
        <v>21</v>
      </c>
      <c r="Z21" s="94"/>
    </row>
    <row r="22" spans="2:26" ht="6" customHeight="1">
      <c r="B22" s="85"/>
      <c r="C22" s="90"/>
      <c r="D22" s="91"/>
      <c r="E22" s="64"/>
      <c r="F22" s="64"/>
      <c r="G22" s="64"/>
      <c r="H22" s="64"/>
      <c r="I22" s="64"/>
      <c r="J22" s="64"/>
      <c r="K22" s="64"/>
      <c r="L22" s="64"/>
      <c r="M22" s="64"/>
      <c r="N22" s="64"/>
      <c r="O22" s="64"/>
      <c r="P22" s="64"/>
      <c r="Q22" s="64"/>
      <c r="R22" s="64"/>
      <c r="S22" s="64"/>
      <c r="T22" s="64"/>
      <c r="U22" s="64"/>
      <c r="V22" s="64"/>
      <c r="W22" s="64"/>
      <c r="X22" s="95"/>
      <c r="Z22" s="94"/>
    </row>
    <row r="23" spans="2:26" ht="15" customHeight="1">
      <c r="B23" s="85"/>
      <c r="C23" s="90" t="s">
        <v>1036</v>
      </c>
      <c r="D23" s="91">
        <f>SUM(E23:X23)</f>
        <v>42576</v>
      </c>
      <c r="E23" s="64">
        <v>3190</v>
      </c>
      <c r="F23" s="64">
        <v>3204</v>
      </c>
      <c r="G23" s="64">
        <v>3161</v>
      </c>
      <c r="H23" s="64">
        <v>3581</v>
      </c>
      <c r="I23" s="64">
        <v>2482</v>
      </c>
      <c r="J23" s="64">
        <v>3502</v>
      </c>
      <c r="K23" s="64">
        <v>2948</v>
      </c>
      <c r="L23" s="64">
        <v>2835</v>
      </c>
      <c r="M23" s="64">
        <v>3124</v>
      </c>
      <c r="N23" s="64">
        <v>3413</v>
      </c>
      <c r="O23" s="64">
        <v>3092</v>
      </c>
      <c r="P23" s="64">
        <v>2309</v>
      </c>
      <c r="Q23" s="64">
        <v>1882</v>
      </c>
      <c r="R23" s="64">
        <v>1564</v>
      </c>
      <c r="S23" s="64">
        <v>1108</v>
      </c>
      <c r="T23" s="64">
        <v>705</v>
      </c>
      <c r="U23" s="64">
        <v>340</v>
      </c>
      <c r="V23" s="64">
        <v>106</v>
      </c>
      <c r="W23" s="64">
        <v>30</v>
      </c>
      <c r="X23" s="95">
        <v>0</v>
      </c>
      <c r="Z23" s="94"/>
    </row>
    <row r="24" spans="2:26" ht="15" customHeight="1">
      <c r="B24" s="85"/>
      <c r="C24" s="90" t="s">
        <v>1038</v>
      </c>
      <c r="D24" s="91">
        <f>SUM(E24:X24)</f>
        <v>40444</v>
      </c>
      <c r="E24" s="64">
        <v>2942</v>
      </c>
      <c r="F24" s="64">
        <v>2861</v>
      </c>
      <c r="G24" s="64">
        <v>2841</v>
      </c>
      <c r="H24" s="64">
        <v>3038</v>
      </c>
      <c r="I24" s="64">
        <v>2327</v>
      </c>
      <c r="J24" s="64">
        <v>3281</v>
      </c>
      <c r="K24" s="64">
        <v>2666</v>
      </c>
      <c r="L24" s="64">
        <v>2617</v>
      </c>
      <c r="M24" s="64">
        <v>2955</v>
      </c>
      <c r="N24" s="64">
        <v>3209</v>
      </c>
      <c r="O24" s="64">
        <v>3065</v>
      </c>
      <c r="P24" s="64">
        <v>2139</v>
      </c>
      <c r="Q24" s="64">
        <v>1970</v>
      </c>
      <c r="R24" s="64">
        <v>1640</v>
      </c>
      <c r="S24" s="64">
        <v>1321</v>
      </c>
      <c r="T24" s="64">
        <v>930</v>
      </c>
      <c r="U24" s="64">
        <v>451</v>
      </c>
      <c r="V24" s="64">
        <v>154</v>
      </c>
      <c r="W24" s="64">
        <v>37</v>
      </c>
      <c r="X24" s="95">
        <v>0</v>
      </c>
      <c r="Z24" s="94"/>
    </row>
    <row r="25" spans="2:26" ht="15" customHeight="1">
      <c r="B25" s="85"/>
      <c r="C25" s="90" t="s">
        <v>1040</v>
      </c>
      <c r="D25" s="91">
        <f>SUM(E25:X25)</f>
        <v>38213</v>
      </c>
      <c r="E25" s="64">
        <v>2614</v>
      </c>
      <c r="F25" s="64">
        <v>2567</v>
      </c>
      <c r="G25" s="64">
        <v>2605</v>
      </c>
      <c r="H25" s="64">
        <v>2844</v>
      </c>
      <c r="I25" s="64">
        <v>2196</v>
      </c>
      <c r="J25" s="64">
        <v>2961</v>
      </c>
      <c r="K25" s="64">
        <v>2383</v>
      </c>
      <c r="L25" s="64">
        <v>2434</v>
      </c>
      <c r="M25" s="64">
        <v>2820</v>
      </c>
      <c r="N25" s="64">
        <v>3049</v>
      </c>
      <c r="O25" s="64">
        <v>3060</v>
      </c>
      <c r="P25" s="64">
        <v>2218</v>
      </c>
      <c r="Q25" s="64">
        <v>1929</v>
      </c>
      <c r="R25" s="64">
        <v>1735</v>
      </c>
      <c r="S25" s="64">
        <v>1251</v>
      </c>
      <c r="T25" s="64">
        <v>919</v>
      </c>
      <c r="U25" s="64">
        <v>429</v>
      </c>
      <c r="V25" s="64">
        <v>164</v>
      </c>
      <c r="W25" s="64">
        <v>32</v>
      </c>
      <c r="X25" s="95">
        <v>3</v>
      </c>
      <c r="Z25" s="94"/>
    </row>
    <row r="26" spans="2:26" ht="15" customHeight="1">
      <c r="B26" s="85"/>
      <c r="C26" s="90" t="s">
        <v>1041</v>
      </c>
      <c r="D26" s="91">
        <f>SUM(E26:X26)</f>
        <v>32382</v>
      </c>
      <c r="E26" s="64">
        <v>2048</v>
      </c>
      <c r="F26" s="64">
        <v>1990</v>
      </c>
      <c r="G26" s="64">
        <v>2182</v>
      </c>
      <c r="H26" s="64">
        <v>2459</v>
      </c>
      <c r="I26" s="64">
        <v>1761</v>
      </c>
      <c r="J26" s="64">
        <v>2449</v>
      </c>
      <c r="K26" s="64">
        <v>1834</v>
      </c>
      <c r="L26" s="64">
        <v>1820</v>
      </c>
      <c r="M26" s="64">
        <v>2320</v>
      </c>
      <c r="N26" s="64">
        <v>2865</v>
      </c>
      <c r="O26" s="64">
        <v>2677</v>
      </c>
      <c r="P26" s="64">
        <v>1937</v>
      </c>
      <c r="Q26" s="64">
        <v>1762</v>
      </c>
      <c r="R26" s="64">
        <v>1646</v>
      </c>
      <c r="S26" s="64">
        <v>1241</v>
      </c>
      <c r="T26" s="64">
        <v>836</v>
      </c>
      <c r="U26" s="64">
        <v>374</v>
      </c>
      <c r="V26" s="64">
        <v>154</v>
      </c>
      <c r="W26" s="92">
        <v>27</v>
      </c>
      <c r="X26" s="95">
        <v>0</v>
      </c>
      <c r="Z26" s="94"/>
    </row>
    <row r="27" spans="2:26" ht="6" customHeight="1">
      <c r="B27" s="85"/>
      <c r="C27" s="90"/>
      <c r="D27" s="91"/>
      <c r="E27" s="64"/>
      <c r="F27" s="64"/>
      <c r="G27" s="64"/>
      <c r="H27" s="64"/>
      <c r="I27" s="64"/>
      <c r="J27" s="64"/>
      <c r="K27" s="64"/>
      <c r="L27" s="64"/>
      <c r="M27" s="64"/>
      <c r="N27" s="64"/>
      <c r="O27" s="64"/>
      <c r="P27" s="64"/>
      <c r="Q27" s="64"/>
      <c r="R27" s="64"/>
      <c r="S27" s="64"/>
      <c r="T27" s="64"/>
      <c r="U27" s="64"/>
      <c r="V27" s="64"/>
      <c r="W27" s="92"/>
      <c r="X27" s="95"/>
      <c r="Z27" s="94"/>
    </row>
    <row r="28" spans="2:26" ht="15" customHeight="1">
      <c r="B28" s="85"/>
      <c r="C28" s="90" t="s">
        <v>1044</v>
      </c>
      <c r="D28" s="91">
        <f>SUM(E28:X28)</f>
        <v>33179</v>
      </c>
      <c r="E28" s="64">
        <v>2274</v>
      </c>
      <c r="F28" s="64">
        <v>2324</v>
      </c>
      <c r="G28" s="64">
        <v>2310</v>
      </c>
      <c r="H28" s="64">
        <v>2148</v>
      </c>
      <c r="I28" s="64">
        <v>1828</v>
      </c>
      <c r="J28" s="64">
        <v>2575</v>
      </c>
      <c r="K28" s="64">
        <v>2166</v>
      </c>
      <c r="L28" s="64">
        <v>2185</v>
      </c>
      <c r="M28" s="64">
        <v>2492</v>
      </c>
      <c r="N28" s="64">
        <v>2609</v>
      </c>
      <c r="O28" s="64">
        <v>2666</v>
      </c>
      <c r="P28" s="64">
        <v>1986</v>
      </c>
      <c r="Q28" s="64">
        <v>1583</v>
      </c>
      <c r="R28" s="64">
        <v>1542</v>
      </c>
      <c r="S28" s="64">
        <v>1114</v>
      </c>
      <c r="T28" s="64">
        <v>822</v>
      </c>
      <c r="U28" s="64">
        <v>387</v>
      </c>
      <c r="V28" s="64">
        <v>138</v>
      </c>
      <c r="W28" s="92">
        <v>30</v>
      </c>
      <c r="X28" s="95">
        <v>0</v>
      </c>
      <c r="Z28" s="94"/>
    </row>
    <row r="29" spans="2:26" ht="15" customHeight="1">
      <c r="B29" s="85"/>
      <c r="C29" s="90" t="s">
        <v>1046</v>
      </c>
      <c r="D29" s="91">
        <f>SUM(E29:X29)</f>
        <v>51149</v>
      </c>
      <c r="E29" s="64">
        <v>4041</v>
      </c>
      <c r="F29" s="64">
        <v>3885</v>
      </c>
      <c r="G29" s="64">
        <v>3477</v>
      </c>
      <c r="H29" s="64">
        <v>3637</v>
      </c>
      <c r="I29" s="64">
        <v>3126</v>
      </c>
      <c r="J29" s="64">
        <v>4448</v>
      </c>
      <c r="K29" s="64">
        <v>3924</v>
      </c>
      <c r="L29" s="64">
        <v>3588</v>
      </c>
      <c r="M29" s="64">
        <v>3720</v>
      </c>
      <c r="N29" s="64">
        <v>3705</v>
      </c>
      <c r="O29" s="64">
        <v>3496</v>
      </c>
      <c r="P29" s="64">
        <v>2700</v>
      </c>
      <c r="Q29" s="64">
        <v>2301</v>
      </c>
      <c r="R29" s="64">
        <v>2040</v>
      </c>
      <c r="S29" s="64">
        <v>1452</v>
      </c>
      <c r="T29" s="64">
        <v>978</v>
      </c>
      <c r="U29" s="64">
        <v>408</v>
      </c>
      <c r="V29" s="64">
        <v>163</v>
      </c>
      <c r="W29" s="92">
        <v>52</v>
      </c>
      <c r="X29" s="95">
        <v>8</v>
      </c>
      <c r="Z29" s="94"/>
    </row>
    <row r="30" spans="2:26" ht="15" customHeight="1">
      <c r="B30" s="85"/>
      <c r="C30" s="90" t="s">
        <v>1048</v>
      </c>
      <c r="D30" s="91">
        <f>SUM(E30:X30)</f>
        <v>39832</v>
      </c>
      <c r="E30" s="64">
        <v>2929</v>
      </c>
      <c r="F30" s="64">
        <v>2766</v>
      </c>
      <c r="G30" s="64">
        <v>2731</v>
      </c>
      <c r="H30" s="64">
        <v>3009</v>
      </c>
      <c r="I30" s="64">
        <v>2667</v>
      </c>
      <c r="J30" s="64">
        <v>3187</v>
      </c>
      <c r="K30" s="64">
        <v>2606</v>
      </c>
      <c r="L30" s="64">
        <v>2675</v>
      </c>
      <c r="M30" s="64">
        <v>3001</v>
      </c>
      <c r="N30" s="64">
        <v>3319</v>
      </c>
      <c r="O30" s="64">
        <v>2761</v>
      </c>
      <c r="P30" s="64">
        <v>2013</v>
      </c>
      <c r="Q30" s="64">
        <v>1877</v>
      </c>
      <c r="R30" s="64">
        <v>1787</v>
      </c>
      <c r="S30" s="64">
        <v>1192</v>
      </c>
      <c r="T30" s="64">
        <v>785</v>
      </c>
      <c r="U30" s="64">
        <v>373</v>
      </c>
      <c r="V30" s="64">
        <v>121</v>
      </c>
      <c r="W30" s="92">
        <v>33</v>
      </c>
      <c r="X30" s="95">
        <v>0</v>
      </c>
      <c r="Z30" s="94"/>
    </row>
    <row r="31" spans="2:26" ht="15" customHeight="1">
      <c r="B31" s="85"/>
      <c r="C31" s="90" t="s">
        <v>1050</v>
      </c>
      <c r="D31" s="91">
        <f>SUM(E31:X31)</f>
        <v>25050</v>
      </c>
      <c r="E31" s="64">
        <v>1703</v>
      </c>
      <c r="F31" s="64">
        <v>1574</v>
      </c>
      <c r="G31" s="64">
        <v>1693</v>
      </c>
      <c r="H31" s="64">
        <v>1699</v>
      </c>
      <c r="I31" s="64">
        <v>1558</v>
      </c>
      <c r="J31" s="64">
        <v>1875</v>
      </c>
      <c r="K31" s="64">
        <v>1454</v>
      </c>
      <c r="L31" s="64">
        <v>1443</v>
      </c>
      <c r="M31" s="64">
        <v>1829</v>
      </c>
      <c r="N31" s="64">
        <v>2239</v>
      </c>
      <c r="O31" s="64">
        <v>2083</v>
      </c>
      <c r="P31" s="64">
        <v>1553</v>
      </c>
      <c r="Q31" s="64">
        <v>1302</v>
      </c>
      <c r="R31" s="64">
        <v>1175</v>
      </c>
      <c r="S31" s="64">
        <v>849</v>
      </c>
      <c r="T31" s="64">
        <v>600</v>
      </c>
      <c r="U31" s="64">
        <v>293</v>
      </c>
      <c r="V31" s="64">
        <v>97</v>
      </c>
      <c r="W31" s="92">
        <v>31</v>
      </c>
      <c r="X31" s="95">
        <v>0</v>
      </c>
      <c r="Z31" s="94"/>
    </row>
    <row r="32" spans="2:26" ht="15" customHeight="1">
      <c r="B32" s="85"/>
      <c r="C32" s="90" t="s">
        <v>1052</v>
      </c>
      <c r="D32" s="91">
        <f>SUM(E32:X32)</f>
        <v>36323</v>
      </c>
      <c r="E32" s="64">
        <v>2450</v>
      </c>
      <c r="F32" s="64">
        <v>2607</v>
      </c>
      <c r="G32" s="64">
        <v>2608</v>
      </c>
      <c r="H32" s="64">
        <v>2375</v>
      </c>
      <c r="I32" s="64">
        <v>2068</v>
      </c>
      <c r="J32" s="64">
        <v>2745</v>
      </c>
      <c r="K32" s="64">
        <v>2344</v>
      </c>
      <c r="L32" s="64">
        <v>2231</v>
      </c>
      <c r="M32" s="64">
        <v>2647</v>
      </c>
      <c r="N32" s="64">
        <v>2847</v>
      </c>
      <c r="O32" s="64">
        <v>2840</v>
      </c>
      <c r="P32" s="64">
        <v>2212</v>
      </c>
      <c r="Q32" s="64">
        <v>1792</v>
      </c>
      <c r="R32" s="64">
        <v>1658</v>
      </c>
      <c r="S32" s="64">
        <v>1325</v>
      </c>
      <c r="T32" s="64">
        <v>970</v>
      </c>
      <c r="U32" s="64">
        <v>426</v>
      </c>
      <c r="V32" s="64">
        <v>150</v>
      </c>
      <c r="W32" s="92">
        <v>28</v>
      </c>
      <c r="X32" s="95">
        <v>0</v>
      </c>
      <c r="Z32" s="94"/>
    </row>
    <row r="33" spans="2:26" ht="6" customHeight="1">
      <c r="B33" s="85"/>
      <c r="C33" s="90"/>
      <c r="D33" s="91"/>
      <c r="E33" s="64"/>
      <c r="F33" s="64"/>
      <c r="G33" s="64"/>
      <c r="H33" s="64"/>
      <c r="I33" s="64"/>
      <c r="J33" s="64"/>
      <c r="K33" s="64"/>
      <c r="L33" s="64"/>
      <c r="M33" s="64"/>
      <c r="N33" s="64"/>
      <c r="O33" s="64"/>
      <c r="P33" s="64"/>
      <c r="Q33" s="64"/>
      <c r="R33" s="64"/>
      <c r="S33" s="64"/>
      <c r="T33" s="64"/>
      <c r="U33" s="64"/>
      <c r="V33" s="64"/>
      <c r="W33" s="92"/>
      <c r="X33" s="95"/>
      <c r="Z33" s="94"/>
    </row>
    <row r="34" spans="2:26" ht="15" customHeight="1">
      <c r="B34" s="85"/>
      <c r="C34" s="90" t="s">
        <v>1054</v>
      </c>
      <c r="D34" s="91">
        <f aca="true" t="shared" si="7" ref="D34:D40">SUM(E34:X34)</f>
        <v>14251</v>
      </c>
      <c r="E34" s="64">
        <v>991</v>
      </c>
      <c r="F34" s="64">
        <v>994</v>
      </c>
      <c r="G34" s="64">
        <v>994</v>
      </c>
      <c r="H34" s="64">
        <v>1079</v>
      </c>
      <c r="I34" s="64">
        <v>789</v>
      </c>
      <c r="J34" s="64">
        <v>1110</v>
      </c>
      <c r="K34" s="64">
        <v>937</v>
      </c>
      <c r="L34" s="64">
        <v>836</v>
      </c>
      <c r="M34" s="64">
        <v>1006</v>
      </c>
      <c r="N34" s="64">
        <v>1145</v>
      </c>
      <c r="O34" s="64">
        <v>1126</v>
      </c>
      <c r="P34" s="64">
        <v>840</v>
      </c>
      <c r="Q34" s="64">
        <v>684</v>
      </c>
      <c r="R34" s="64">
        <v>638</v>
      </c>
      <c r="S34" s="64">
        <v>497</v>
      </c>
      <c r="T34" s="64">
        <v>332</v>
      </c>
      <c r="U34" s="64">
        <v>167</v>
      </c>
      <c r="V34" s="64">
        <v>66</v>
      </c>
      <c r="W34" s="92">
        <v>18</v>
      </c>
      <c r="X34" s="95">
        <v>2</v>
      </c>
      <c r="Z34" s="94"/>
    </row>
    <row r="35" spans="2:26" ht="15" customHeight="1">
      <c r="B35" s="85"/>
      <c r="C35" s="90" t="s">
        <v>1056</v>
      </c>
      <c r="D35" s="91">
        <f t="shared" si="7"/>
        <v>11579</v>
      </c>
      <c r="E35" s="64">
        <v>791</v>
      </c>
      <c r="F35" s="64">
        <v>693</v>
      </c>
      <c r="G35" s="64">
        <v>722</v>
      </c>
      <c r="H35" s="64">
        <v>848</v>
      </c>
      <c r="I35" s="64">
        <v>697</v>
      </c>
      <c r="J35" s="64">
        <v>956</v>
      </c>
      <c r="K35" s="64">
        <v>711</v>
      </c>
      <c r="L35" s="64">
        <v>689</v>
      </c>
      <c r="M35" s="64">
        <v>785</v>
      </c>
      <c r="N35" s="64">
        <v>892</v>
      </c>
      <c r="O35" s="64">
        <v>955</v>
      </c>
      <c r="P35" s="64">
        <v>692</v>
      </c>
      <c r="Q35" s="64">
        <v>605</v>
      </c>
      <c r="R35" s="64">
        <v>552</v>
      </c>
      <c r="S35" s="64">
        <v>447</v>
      </c>
      <c r="T35" s="64">
        <v>341</v>
      </c>
      <c r="U35" s="64">
        <v>144</v>
      </c>
      <c r="V35" s="64">
        <v>51</v>
      </c>
      <c r="W35" s="92">
        <v>8</v>
      </c>
      <c r="X35" s="95">
        <v>0</v>
      </c>
      <c r="Z35" s="94"/>
    </row>
    <row r="36" spans="2:26" ht="15" customHeight="1">
      <c r="B36" s="85"/>
      <c r="C36" s="90" t="s">
        <v>1058</v>
      </c>
      <c r="D36" s="91">
        <f t="shared" si="7"/>
        <v>21807</v>
      </c>
      <c r="E36" s="64">
        <v>1485</v>
      </c>
      <c r="F36" s="64">
        <v>1402</v>
      </c>
      <c r="G36" s="64">
        <v>1439</v>
      </c>
      <c r="H36" s="64">
        <v>1549</v>
      </c>
      <c r="I36" s="64">
        <v>1086</v>
      </c>
      <c r="J36" s="64">
        <v>1679</v>
      </c>
      <c r="K36" s="64">
        <v>1325</v>
      </c>
      <c r="L36" s="64">
        <v>1297</v>
      </c>
      <c r="M36" s="64">
        <v>1538</v>
      </c>
      <c r="N36" s="64">
        <v>1722</v>
      </c>
      <c r="O36" s="64">
        <v>1698</v>
      </c>
      <c r="P36" s="64">
        <v>1346</v>
      </c>
      <c r="Q36" s="64">
        <v>1240</v>
      </c>
      <c r="R36" s="64">
        <v>1143</v>
      </c>
      <c r="S36" s="64">
        <v>855</v>
      </c>
      <c r="T36" s="64">
        <v>599</v>
      </c>
      <c r="U36" s="64">
        <v>275</v>
      </c>
      <c r="V36" s="64">
        <v>103</v>
      </c>
      <c r="W36" s="92">
        <v>26</v>
      </c>
      <c r="X36" s="95">
        <v>0</v>
      </c>
      <c r="Z36" s="94"/>
    </row>
    <row r="37" spans="2:26" ht="15" customHeight="1">
      <c r="B37" s="85"/>
      <c r="C37" s="90" t="s">
        <v>1060</v>
      </c>
      <c r="D37" s="91">
        <f t="shared" si="7"/>
        <v>9333</v>
      </c>
      <c r="E37" s="64">
        <v>571</v>
      </c>
      <c r="F37" s="64">
        <v>470</v>
      </c>
      <c r="G37" s="64">
        <v>634</v>
      </c>
      <c r="H37" s="64">
        <v>633</v>
      </c>
      <c r="I37" s="64">
        <v>388</v>
      </c>
      <c r="J37" s="64">
        <v>621</v>
      </c>
      <c r="K37" s="64">
        <v>507</v>
      </c>
      <c r="L37" s="64">
        <v>495</v>
      </c>
      <c r="M37" s="64">
        <v>737</v>
      </c>
      <c r="N37" s="64">
        <v>821</v>
      </c>
      <c r="O37" s="64">
        <v>836</v>
      </c>
      <c r="P37" s="64">
        <v>644</v>
      </c>
      <c r="Q37" s="64">
        <v>584</v>
      </c>
      <c r="R37" s="64">
        <v>516</v>
      </c>
      <c r="S37" s="64">
        <v>390</v>
      </c>
      <c r="T37" s="64">
        <v>286</v>
      </c>
      <c r="U37" s="64">
        <v>131</v>
      </c>
      <c r="V37" s="64">
        <v>55</v>
      </c>
      <c r="W37" s="92">
        <v>14</v>
      </c>
      <c r="X37" s="95">
        <v>0</v>
      </c>
      <c r="Z37" s="94"/>
    </row>
    <row r="38" spans="2:26" ht="15" customHeight="1">
      <c r="B38" s="85"/>
      <c r="C38" s="90" t="s">
        <v>1062</v>
      </c>
      <c r="D38" s="91">
        <f t="shared" si="7"/>
        <v>11322</v>
      </c>
      <c r="E38" s="64">
        <v>758</v>
      </c>
      <c r="F38" s="64">
        <v>682</v>
      </c>
      <c r="G38" s="64">
        <v>796</v>
      </c>
      <c r="H38" s="64">
        <v>832</v>
      </c>
      <c r="I38" s="64">
        <v>444</v>
      </c>
      <c r="J38" s="64">
        <v>774</v>
      </c>
      <c r="K38" s="64">
        <v>622</v>
      </c>
      <c r="L38" s="64">
        <v>592</v>
      </c>
      <c r="M38" s="64">
        <v>802</v>
      </c>
      <c r="N38" s="64">
        <v>902</v>
      </c>
      <c r="O38" s="64">
        <v>960</v>
      </c>
      <c r="P38" s="64">
        <v>770</v>
      </c>
      <c r="Q38" s="64">
        <v>640</v>
      </c>
      <c r="R38" s="64">
        <v>634</v>
      </c>
      <c r="S38" s="64">
        <v>512</v>
      </c>
      <c r="T38" s="64">
        <v>344</v>
      </c>
      <c r="U38" s="64">
        <v>179</v>
      </c>
      <c r="V38" s="64">
        <v>69</v>
      </c>
      <c r="W38" s="92">
        <v>10</v>
      </c>
      <c r="X38" s="95">
        <v>0</v>
      </c>
      <c r="Z38" s="94"/>
    </row>
    <row r="39" spans="2:26" ht="15" customHeight="1">
      <c r="B39" s="85"/>
      <c r="C39" s="90" t="s">
        <v>1016</v>
      </c>
      <c r="D39" s="91">
        <f t="shared" si="7"/>
        <v>11455</v>
      </c>
      <c r="E39" s="64">
        <v>776</v>
      </c>
      <c r="F39" s="64">
        <v>739</v>
      </c>
      <c r="G39" s="64">
        <v>796</v>
      </c>
      <c r="H39" s="64">
        <v>813</v>
      </c>
      <c r="I39" s="64">
        <v>462</v>
      </c>
      <c r="J39" s="64">
        <v>816</v>
      </c>
      <c r="K39" s="64">
        <v>668</v>
      </c>
      <c r="L39" s="64">
        <v>593</v>
      </c>
      <c r="M39" s="64">
        <v>801</v>
      </c>
      <c r="N39" s="64">
        <v>900</v>
      </c>
      <c r="O39" s="64">
        <v>1012</v>
      </c>
      <c r="P39" s="64">
        <v>776</v>
      </c>
      <c r="Q39" s="64">
        <v>670</v>
      </c>
      <c r="R39" s="64">
        <v>597</v>
      </c>
      <c r="S39" s="64">
        <v>465</v>
      </c>
      <c r="T39" s="64">
        <v>351</v>
      </c>
      <c r="U39" s="64">
        <v>153</v>
      </c>
      <c r="V39" s="64">
        <v>49</v>
      </c>
      <c r="W39" s="92">
        <v>18</v>
      </c>
      <c r="X39" s="95">
        <v>0</v>
      </c>
      <c r="Z39" s="94"/>
    </row>
    <row r="40" spans="2:26" ht="15" customHeight="1">
      <c r="B40" s="85"/>
      <c r="C40" s="90" t="s">
        <v>1017</v>
      </c>
      <c r="D40" s="91">
        <f t="shared" si="7"/>
        <v>10760</v>
      </c>
      <c r="E40" s="64">
        <v>783</v>
      </c>
      <c r="F40" s="64">
        <v>676</v>
      </c>
      <c r="G40" s="64">
        <v>684</v>
      </c>
      <c r="H40" s="64">
        <v>757</v>
      </c>
      <c r="I40" s="64">
        <v>621</v>
      </c>
      <c r="J40" s="64">
        <v>856</v>
      </c>
      <c r="K40" s="64">
        <v>627</v>
      </c>
      <c r="L40" s="64">
        <v>567</v>
      </c>
      <c r="M40" s="64">
        <v>688</v>
      </c>
      <c r="N40" s="64">
        <v>944</v>
      </c>
      <c r="O40" s="64">
        <v>936</v>
      </c>
      <c r="P40" s="64">
        <v>698</v>
      </c>
      <c r="Q40" s="64">
        <v>586</v>
      </c>
      <c r="R40" s="64">
        <v>504</v>
      </c>
      <c r="S40" s="64">
        <v>379</v>
      </c>
      <c r="T40" s="64">
        <v>254</v>
      </c>
      <c r="U40" s="64">
        <v>137</v>
      </c>
      <c r="V40" s="64">
        <v>55</v>
      </c>
      <c r="W40" s="92">
        <v>8</v>
      </c>
      <c r="X40" s="95">
        <v>0</v>
      </c>
      <c r="Z40" s="94"/>
    </row>
    <row r="41" spans="2:26" ht="6" customHeight="1">
      <c r="B41" s="85"/>
      <c r="C41" s="90"/>
      <c r="D41" s="91"/>
      <c r="E41" s="64"/>
      <c r="F41" s="64"/>
      <c r="G41" s="64"/>
      <c r="H41" s="64"/>
      <c r="I41" s="64"/>
      <c r="J41" s="64"/>
      <c r="K41" s="64"/>
      <c r="L41" s="64"/>
      <c r="M41" s="64"/>
      <c r="N41" s="64"/>
      <c r="O41" s="64"/>
      <c r="P41" s="64"/>
      <c r="Q41" s="64"/>
      <c r="R41" s="64"/>
      <c r="S41" s="64"/>
      <c r="T41" s="64"/>
      <c r="U41" s="64"/>
      <c r="V41" s="64"/>
      <c r="W41" s="92"/>
      <c r="X41" s="95"/>
      <c r="Z41" s="94"/>
    </row>
    <row r="42" spans="2:26" ht="15" customHeight="1">
      <c r="B42" s="85"/>
      <c r="C42" s="90" t="s">
        <v>1018</v>
      </c>
      <c r="D42" s="91">
        <f aca="true" t="shared" si="8" ref="D42:D48">SUM(E42:X42)</f>
        <v>7962</v>
      </c>
      <c r="E42" s="64">
        <v>608</v>
      </c>
      <c r="F42" s="64">
        <v>542</v>
      </c>
      <c r="G42" s="64">
        <v>637</v>
      </c>
      <c r="H42" s="64">
        <v>596</v>
      </c>
      <c r="I42" s="64">
        <v>477</v>
      </c>
      <c r="J42" s="64">
        <v>649</v>
      </c>
      <c r="K42" s="64">
        <v>453</v>
      </c>
      <c r="L42" s="64">
        <v>446</v>
      </c>
      <c r="M42" s="64">
        <v>519</v>
      </c>
      <c r="N42" s="64">
        <v>663</v>
      </c>
      <c r="O42" s="64">
        <v>643</v>
      </c>
      <c r="P42" s="64">
        <v>497</v>
      </c>
      <c r="Q42" s="64">
        <v>398</v>
      </c>
      <c r="R42" s="64">
        <v>318</v>
      </c>
      <c r="S42" s="64">
        <v>238</v>
      </c>
      <c r="T42" s="64">
        <v>159</v>
      </c>
      <c r="U42" s="64">
        <v>90</v>
      </c>
      <c r="V42" s="64">
        <v>23</v>
      </c>
      <c r="W42" s="64">
        <v>6</v>
      </c>
      <c r="X42" s="95">
        <v>0</v>
      </c>
      <c r="Z42" s="94"/>
    </row>
    <row r="43" spans="2:26" ht="15" customHeight="1">
      <c r="B43" s="85"/>
      <c r="C43" s="90" t="s">
        <v>1019</v>
      </c>
      <c r="D43" s="91">
        <f t="shared" si="8"/>
        <v>13269</v>
      </c>
      <c r="E43" s="64">
        <v>909</v>
      </c>
      <c r="F43" s="64">
        <v>903</v>
      </c>
      <c r="G43" s="64">
        <v>927</v>
      </c>
      <c r="H43" s="64">
        <v>1096</v>
      </c>
      <c r="I43" s="64">
        <v>845</v>
      </c>
      <c r="J43" s="64">
        <v>1062</v>
      </c>
      <c r="K43" s="64">
        <v>708</v>
      </c>
      <c r="L43" s="64">
        <v>740</v>
      </c>
      <c r="M43" s="64">
        <v>958</v>
      </c>
      <c r="N43" s="64">
        <v>1081</v>
      </c>
      <c r="O43" s="64">
        <v>1055</v>
      </c>
      <c r="P43" s="64">
        <v>851</v>
      </c>
      <c r="Q43" s="64">
        <v>645</v>
      </c>
      <c r="R43" s="64">
        <v>589</v>
      </c>
      <c r="S43" s="64">
        <v>397</v>
      </c>
      <c r="T43" s="64">
        <v>285</v>
      </c>
      <c r="U43" s="64">
        <v>145</v>
      </c>
      <c r="V43" s="64">
        <v>59</v>
      </c>
      <c r="W43" s="92">
        <v>14</v>
      </c>
      <c r="X43" s="95">
        <v>0</v>
      </c>
      <c r="Z43" s="94"/>
    </row>
    <row r="44" spans="2:26" ht="15" customHeight="1">
      <c r="B44" s="85"/>
      <c r="C44" s="90" t="s">
        <v>1021</v>
      </c>
      <c r="D44" s="91">
        <f t="shared" si="8"/>
        <v>7969</v>
      </c>
      <c r="E44" s="64">
        <v>559</v>
      </c>
      <c r="F44" s="64">
        <v>486</v>
      </c>
      <c r="G44" s="64">
        <v>539</v>
      </c>
      <c r="H44" s="64">
        <v>612</v>
      </c>
      <c r="I44" s="64">
        <v>524</v>
      </c>
      <c r="J44" s="64">
        <v>644</v>
      </c>
      <c r="K44" s="64">
        <v>436</v>
      </c>
      <c r="L44" s="64">
        <v>446</v>
      </c>
      <c r="M44" s="64">
        <v>559</v>
      </c>
      <c r="N44" s="64">
        <v>644</v>
      </c>
      <c r="O44" s="64">
        <v>717</v>
      </c>
      <c r="P44" s="64">
        <v>487</v>
      </c>
      <c r="Q44" s="64">
        <v>401</v>
      </c>
      <c r="R44" s="64">
        <v>385</v>
      </c>
      <c r="S44" s="64">
        <v>254</v>
      </c>
      <c r="T44" s="64">
        <v>167</v>
      </c>
      <c r="U44" s="64">
        <v>80</v>
      </c>
      <c r="V44" s="64">
        <v>22</v>
      </c>
      <c r="W44" s="92">
        <v>7</v>
      </c>
      <c r="X44" s="95">
        <v>0</v>
      </c>
      <c r="Z44" s="94"/>
    </row>
    <row r="45" spans="2:26" ht="15" customHeight="1">
      <c r="B45" s="85"/>
      <c r="C45" s="90" t="s">
        <v>1023</v>
      </c>
      <c r="D45" s="91">
        <f t="shared" si="8"/>
        <v>13000</v>
      </c>
      <c r="E45" s="64">
        <v>927</v>
      </c>
      <c r="F45" s="64">
        <v>837</v>
      </c>
      <c r="G45" s="64">
        <v>965</v>
      </c>
      <c r="H45" s="64">
        <v>987</v>
      </c>
      <c r="I45" s="64">
        <v>741</v>
      </c>
      <c r="J45" s="64">
        <v>1002</v>
      </c>
      <c r="K45" s="64">
        <v>744</v>
      </c>
      <c r="L45" s="64">
        <v>768</v>
      </c>
      <c r="M45" s="64">
        <v>980</v>
      </c>
      <c r="N45" s="64">
        <v>1122</v>
      </c>
      <c r="O45" s="64">
        <v>1064</v>
      </c>
      <c r="P45" s="64">
        <v>816</v>
      </c>
      <c r="Q45" s="64">
        <v>652</v>
      </c>
      <c r="R45" s="64">
        <v>495</v>
      </c>
      <c r="S45" s="64">
        <v>414</v>
      </c>
      <c r="T45" s="64">
        <v>303</v>
      </c>
      <c r="U45" s="64">
        <v>129</v>
      </c>
      <c r="V45" s="64">
        <v>43</v>
      </c>
      <c r="W45" s="92">
        <v>11</v>
      </c>
      <c r="X45" s="95">
        <v>0</v>
      </c>
      <c r="Z45" s="94"/>
    </row>
    <row r="46" spans="2:26" ht="15" customHeight="1">
      <c r="B46" s="85"/>
      <c r="C46" s="90" t="s">
        <v>1025</v>
      </c>
      <c r="D46" s="91">
        <f t="shared" si="8"/>
        <v>5478</v>
      </c>
      <c r="E46" s="64">
        <v>391</v>
      </c>
      <c r="F46" s="64">
        <v>378</v>
      </c>
      <c r="G46" s="64">
        <v>441</v>
      </c>
      <c r="H46" s="64">
        <v>379</v>
      </c>
      <c r="I46" s="64">
        <v>356</v>
      </c>
      <c r="J46" s="64">
        <v>414</v>
      </c>
      <c r="K46" s="64">
        <v>276</v>
      </c>
      <c r="L46" s="64">
        <v>300</v>
      </c>
      <c r="M46" s="64">
        <v>391</v>
      </c>
      <c r="N46" s="64">
        <v>405</v>
      </c>
      <c r="O46" s="64">
        <v>461</v>
      </c>
      <c r="P46" s="64">
        <v>361</v>
      </c>
      <c r="Q46" s="64">
        <v>264</v>
      </c>
      <c r="R46" s="64">
        <v>232</v>
      </c>
      <c r="S46" s="64">
        <v>181</v>
      </c>
      <c r="T46" s="64">
        <v>145</v>
      </c>
      <c r="U46" s="64">
        <v>73</v>
      </c>
      <c r="V46" s="64">
        <v>24</v>
      </c>
      <c r="W46" s="92">
        <v>6</v>
      </c>
      <c r="X46" s="95">
        <v>0</v>
      </c>
      <c r="Z46" s="94"/>
    </row>
    <row r="47" spans="2:26" ht="15" customHeight="1">
      <c r="B47" s="85"/>
      <c r="C47" s="90" t="s">
        <v>1027</v>
      </c>
      <c r="D47" s="91">
        <f t="shared" si="8"/>
        <v>6665</v>
      </c>
      <c r="E47" s="64">
        <v>499</v>
      </c>
      <c r="F47" s="64">
        <v>405</v>
      </c>
      <c r="G47" s="64">
        <v>453</v>
      </c>
      <c r="H47" s="64">
        <v>517</v>
      </c>
      <c r="I47" s="64">
        <v>463</v>
      </c>
      <c r="J47" s="64">
        <v>532</v>
      </c>
      <c r="K47" s="64">
        <v>386</v>
      </c>
      <c r="L47" s="64">
        <v>370</v>
      </c>
      <c r="M47" s="64">
        <v>460</v>
      </c>
      <c r="N47" s="64">
        <v>569</v>
      </c>
      <c r="O47" s="64">
        <v>568</v>
      </c>
      <c r="P47" s="64">
        <v>410</v>
      </c>
      <c r="Q47" s="64">
        <v>333</v>
      </c>
      <c r="R47" s="64">
        <v>260</v>
      </c>
      <c r="S47" s="64">
        <v>219</v>
      </c>
      <c r="T47" s="64">
        <v>149</v>
      </c>
      <c r="U47" s="64">
        <v>53</v>
      </c>
      <c r="V47" s="64">
        <v>17</v>
      </c>
      <c r="W47" s="92">
        <v>2</v>
      </c>
      <c r="X47" s="95">
        <v>0</v>
      </c>
      <c r="Z47" s="94"/>
    </row>
    <row r="48" spans="2:26" ht="15" customHeight="1">
      <c r="B48" s="85"/>
      <c r="C48" s="90" t="s">
        <v>1028</v>
      </c>
      <c r="D48" s="91">
        <f t="shared" si="8"/>
        <v>7735</v>
      </c>
      <c r="E48" s="64">
        <v>564</v>
      </c>
      <c r="F48" s="64">
        <v>480</v>
      </c>
      <c r="G48" s="64">
        <v>596</v>
      </c>
      <c r="H48" s="64">
        <v>666</v>
      </c>
      <c r="I48" s="64">
        <v>464</v>
      </c>
      <c r="J48" s="64">
        <v>574</v>
      </c>
      <c r="K48" s="64">
        <v>400</v>
      </c>
      <c r="L48" s="64">
        <v>412</v>
      </c>
      <c r="M48" s="64">
        <v>585</v>
      </c>
      <c r="N48" s="64">
        <v>573</v>
      </c>
      <c r="O48" s="64">
        <v>652</v>
      </c>
      <c r="P48" s="64">
        <v>494</v>
      </c>
      <c r="Q48" s="64">
        <v>416</v>
      </c>
      <c r="R48" s="64">
        <v>330</v>
      </c>
      <c r="S48" s="64">
        <v>256</v>
      </c>
      <c r="T48" s="64">
        <v>171</v>
      </c>
      <c r="U48" s="64">
        <v>66</v>
      </c>
      <c r="V48" s="64">
        <v>30</v>
      </c>
      <c r="W48" s="92">
        <v>6</v>
      </c>
      <c r="X48" s="95">
        <v>0</v>
      </c>
      <c r="Z48" s="94"/>
    </row>
    <row r="49" spans="2:26" ht="6" customHeight="1">
      <c r="B49" s="85"/>
      <c r="C49" s="90"/>
      <c r="D49" s="91"/>
      <c r="E49" s="64"/>
      <c r="F49" s="64"/>
      <c r="G49" s="64"/>
      <c r="H49" s="64"/>
      <c r="I49" s="64"/>
      <c r="J49" s="64"/>
      <c r="K49" s="64"/>
      <c r="L49" s="64"/>
      <c r="M49" s="64"/>
      <c r="N49" s="64"/>
      <c r="O49" s="64"/>
      <c r="P49" s="64"/>
      <c r="Q49" s="64"/>
      <c r="R49" s="64"/>
      <c r="S49" s="64"/>
      <c r="T49" s="64"/>
      <c r="U49" s="64"/>
      <c r="V49" s="64"/>
      <c r="W49" s="92"/>
      <c r="X49" s="95"/>
      <c r="Z49" s="94"/>
    </row>
    <row r="50" spans="2:26" ht="15" customHeight="1">
      <c r="B50" s="85"/>
      <c r="C50" s="90" t="s">
        <v>1031</v>
      </c>
      <c r="D50" s="91">
        <f>SUM(E50:X50)</f>
        <v>27072</v>
      </c>
      <c r="E50" s="64">
        <v>2037</v>
      </c>
      <c r="F50" s="64">
        <v>1834</v>
      </c>
      <c r="G50" s="64">
        <v>1755</v>
      </c>
      <c r="H50" s="64">
        <v>1807</v>
      </c>
      <c r="I50" s="64">
        <v>1679</v>
      </c>
      <c r="J50" s="64">
        <v>2298</v>
      </c>
      <c r="K50" s="64">
        <v>1646</v>
      </c>
      <c r="L50" s="64">
        <v>1542</v>
      </c>
      <c r="M50" s="64">
        <v>1827</v>
      </c>
      <c r="N50" s="64">
        <v>2010</v>
      </c>
      <c r="O50" s="64">
        <v>2266</v>
      </c>
      <c r="P50" s="64">
        <v>1646</v>
      </c>
      <c r="Q50" s="64">
        <v>1322</v>
      </c>
      <c r="R50" s="64">
        <v>1242</v>
      </c>
      <c r="S50" s="64">
        <v>960</v>
      </c>
      <c r="T50" s="64">
        <v>718</v>
      </c>
      <c r="U50" s="64">
        <v>345</v>
      </c>
      <c r="V50" s="64">
        <v>114</v>
      </c>
      <c r="W50" s="92">
        <v>24</v>
      </c>
      <c r="X50" s="95">
        <v>0</v>
      </c>
      <c r="Z50" s="94"/>
    </row>
    <row r="51" spans="2:26" ht="15" customHeight="1">
      <c r="B51" s="85"/>
      <c r="C51" s="90" t="s">
        <v>1033</v>
      </c>
      <c r="D51" s="91">
        <f>SUM(E51:X51)</f>
        <v>22457</v>
      </c>
      <c r="E51" s="64">
        <v>1464</v>
      </c>
      <c r="F51" s="64">
        <v>1279</v>
      </c>
      <c r="G51" s="64">
        <v>1396</v>
      </c>
      <c r="H51" s="64">
        <v>1718</v>
      </c>
      <c r="I51" s="64">
        <v>1532</v>
      </c>
      <c r="J51" s="64">
        <v>1773</v>
      </c>
      <c r="K51" s="64">
        <v>1260</v>
      </c>
      <c r="L51" s="64">
        <v>1187</v>
      </c>
      <c r="M51" s="64">
        <v>1573</v>
      </c>
      <c r="N51" s="64">
        <v>1933</v>
      </c>
      <c r="O51" s="64">
        <v>1985</v>
      </c>
      <c r="P51" s="64">
        <v>1365</v>
      </c>
      <c r="Q51" s="64">
        <v>1165</v>
      </c>
      <c r="R51" s="64">
        <v>1053</v>
      </c>
      <c r="S51" s="64">
        <v>767</v>
      </c>
      <c r="T51" s="64">
        <v>614</v>
      </c>
      <c r="U51" s="64">
        <v>278</v>
      </c>
      <c r="V51" s="64">
        <v>86</v>
      </c>
      <c r="W51" s="92">
        <v>29</v>
      </c>
      <c r="X51" s="95">
        <v>0</v>
      </c>
      <c r="Z51" s="94"/>
    </row>
    <row r="52" spans="2:26" ht="15" customHeight="1">
      <c r="B52" s="85"/>
      <c r="C52" s="90" t="s">
        <v>1035</v>
      </c>
      <c r="D52" s="91">
        <f>SUM(E52:X52)</f>
        <v>12328</v>
      </c>
      <c r="E52" s="64">
        <v>754</v>
      </c>
      <c r="F52" s="64">
        <v>831</v>
      </c>
      <c r="G52" s="64">
        <v>927</v>
      </c>
      <c r="H52" s="64">
        <v>927</v>
      </c>
      <c r="I52" s="64">
        <v>562</v>
      </c>
      <c r="J52" s="64">
        <v>893</v>
      </c>
      <c r="K52" s="64">
        <v>742</v>
      </c>
      <c r="L52" s="64">
        <v>824</v>
      </c>
      <c r="M52" s="64">
        <v>960</v>
      </c>
      <c r="N52" s="64">
        <v>1050</v>
      </c>
      <c r="O52" s="64">
        <v>1055</v>
      </c>
      <c r="P52" s="64">
        <v>809</v>
      </c>
      <c r="Q52" s="64">
        <v>679</v>
      </c>
      <c r="R52" s="64">
        <v>579</v>
      </c>
      <c r="S52" s="64">
        <v>350</v>
      </c>
      <c r="T52" s="64">
        <v>248</v>
      </c>
      <c r="U52" s="64">
        <v>96</v>
      </c>
      <c r="V52" s="64">
        <v>33</v>
      </c>
      <c r="W52" s="92">
        <v>9</v>
      </c>
      <c r="X52" s="95">
        <v>0</v>
      </c>
      <c r="Z52" s="94"/>
    </row>
    <row r="53" spans="2:26" ht="15" customHeight="1">
      <c r="B53" s="85"/>
      <c r="C53" s="90" t="s">
        <v>1037</v>
      </c>
      <c r="D53" s="91">
        <f>SUM(E53:X53)</f>
        <v>18798</v>
      </c>
      <c r="E53" s="64">
        <v>1210</v>
      </c>
      <c r="F53" s="64">
        <v>1200</v>
      </c>
      <c r="G53" s="64">
        <v>1186</v>
      </c>
      <c r="H53" s="64">
        <v>1135</v>
      </c>
      <c r="I53" s="64">
        <v>942</v>
      </c>
      <c r="J53" s="64">
        <v>1337</v>
      </c>
      <c r="K53" s="64">
        <v>1087</v>
      </c>
      <c r="L53" s="64">
        <v>1028</v>
      </c>
      <c r="M53" s="64">
        <v>1246</v>
      </c>
      <c r="N53" s="64">
        <v>1584</v>
      </c>
      <c r="O53" s="64">
        <v>1634</v>
      </c>
      <c r="P53" s="64">
        <v>1243</v>
      </c>
      <c r="Q53" s="64">
        <v>1049</v>
      </c>
      <c r="R53" s="64">
        <v>1048</v>
      </c>
      <c r="S53" s="64">
        <v>871</v>
      </c>
      <c r="T53" s="64">
        <v>595</v>
      </c>
      <c r="U53" s="64">
        <v>280</v>
      </c>
      <c r="V53" s="64">
        <v>98</v>
      </c>
      <c r="W53" s="92">
        <v>23</v>
      </c>
      <c r="X53" s="95">
        <v>2</v>
      </c>
      <c r="Z53" s="94"/>
    </row>
    <row r="54" spans="2:26" ht="15" customHeight="1">
      <c r="B54" s="85"/>
      <c r="C54" s="90" t="s">
        <v>1039</v>
      </c>
      <c r="D54" s="91">
        <f>SUM(E54:X54)</f>
        <v>10454</v>
      </c>
      <c r="E54" s="64">
        <v>642</v>
      </c>
      <c r="F54" s="64">
        <v>524</v>
      </c>
      <c r="G54" s="64">
        <v>639</v>
      </c>
      <c r="H54" s="64">
        <v>633</v>
      </c>
      <c r="I54" s="64">
        <v>604</v>
      </c>
      <c r="J54" s="64">
        <v>810</v>
      </c>
      <c r="K54" s="64">
        <v>592</v>
      </c>
      <c r="L54" s="64">
        <v>578</v>
      </c>
      <c r="M54" s="64">
        <v>768</v>
      </c>
      <c r="N54" s="64">
        <v>996</v>
      </c>
      <c r="O54" s="64">
        <v>979</v>
      </c>
      <c r="P54" s="64">
        <v>774</v>
      </c>
      <c r="Q54" s="64">
        <v>601</v>
      </c>
      <c r="R54" s="64">
        <v>545</v>
      </c>
      <c r="S54" s="64">
        <v>381</v>
      </c>
      <c r="T54" s="64">
        <v>249</v>
      </c>
      <c r="U54" s="64">
        <v>96</v>
      </c>
      <c r="V54" s="64">
        <v>36</v>
      </c>
      <c r="W54" s="92">
        <v>7</v>
      </c>
      <c r="X54" s="95">
        <v>0</v>
      </c>
      <c r="Z54" s="94"/>
    </row>
    <row r="55" spans="2:26" ht="6" customHeight="1">
      <c r="B55" s="85"/>
      <c r="C55" s="90"/>
      <c r="D55" s="91"/>
      <c r="E55" s="64"/>
      <c r="F55" s="64"/>
      <c r="G55" s="64"/>
      <c r="H55" s="64"/>
      <c r="I55" s="64"/>
      <c r="J55" s="64"/>
      <c r="K55" s="64"/>
      <c r="L55" s="64"/>
      <c r="M55" s="64"/>
      <c r="N55" s="64"/>
      <c r="O55" s="64"/>
      <c r="P55" s="64"/>
      <c r="Q55" s="64"/>
      <c r="R55" s="64"/>
      <c r="S55" s="64"/>
      <c r="T55" s="64"/>
      <c r="U55" s="64"/>
      <c r="V55" s="64"/>
      <c r="W55" s="92"/>
      <c r="X55" s="95"/>
      <c r="Z55" s="94"/>
    </row>
    <row r="56" spans="2:26" ht="15" customHeight="1">
      <c r="B56" s="85"/>
      <c r="C56" s="90" t="s">
        <v>1042</v>
      </c>
      <c r="D56" s="91">
        <f aca="true" t="shared" si="9" ref="D56:D67">SUM(E56:X56)</f>
        <v>8472</v>
      </c>
      <c r="E56" s="64">
        <v>556</v>
      </c>
      <c r="F56" s="64">
        <v>560</v>
      </c>
      <c r="G56" s="64">
        <v>585</v>
      </c>
      <c r="H56" s="64">
        <v>597</v>
      </c>
      <c r="I56" s="64">
        <v>457</v>
      </c>
      <c r="J56" s="64">
        <v>596</v>
      </c>
      <c r="K56" s="64">
        <v>481</v>
      </c>
      <c r="L56" s="64">
        <v>540</v>
      </c>
      <c r="M56" s="64">
        <v>661</v>
      </c>
      <c r="N56" s="64">
        <v>710</v>
      </c>
      <c r="O56" s="64">
        <v>639</v>
      </c>
      <c r="P56" s="64">
        <v>482</v>
      </c>
      <c r="Q56" s="64">
        <v>462</v>
      </c>
      <c r="R56" s="64">
        <v>456</v>
      </c>
      <c r="S56" s="64">
        <v>315</v>
      </c>
      <c r="T56" s="64">
        <v>219</v>
      </c>
      <c r="U56" s="64">
        <v>112</v>
      </c>
      <c r="V56" s="64">
        <v>33</v>
      </c>
      <c r="W56" s="64">
        <v>11</v>
      </c>
      <c r="X56" s="95" t="s">
        <v>1100</v>
      </c>
      <c r="Z56" s="94"/>
    </row>
    <row r="57" spans="2:26" ht="15" customHeight="1">
      <c r="B57" s="85"/>
      <c r="C57" s="90" t="s">
        <v>1043</v>
      </c>
      <c r="D57" s="91">
        <f t="shared" si="9"/>
        <v>19333</v>
      </c>
      <c r="E57" s="64">
        <v>1372</v>
      </c>
      <c r="F57" s="64">
        <v>1318</v>
      </c>
      <c r="G57" s="64">
        <v>1349</v>
      </c>
      <c r="H57" s="64">
        <v>1397</v>
      </c>
      <c r="I57" s="64">
        <v>1074</v>
      </c>
      <c r="J57" s="64">
        <v>1616</v>
      </c>
      <c r="K57" s="64">
        <v>1247</v>
      </c>
      <c r="L57" s="64">
        <v>1193</v>
      </c>
      <c r="M57" s="64">
        <v>1490</v>
      </c>
      <c r="N57" s="64">
        <v>1648</v>
      </c>
      <c r="O57" s="64">
        <v>1445</v>
      </c>
      <c r="P57" s="64">
        <v>1125</v>
      </c>
      <c r="Q57" s="64">
        <v>905</v>
      </c>
      <c r="R57" s="64">
        <v>866</v>
      </c>
      <c r="S57" s="64">
        <v>621</v>
      </c>
      <c r="T57" s="64">
        <v>398</v>
      </c>
      <c r="U57" s="64">
        <v>180</v>
      </c>
      <c r="V57" s="64">
        <v>74</v>
      </c>
      <c r="W57" s="92">
        <v>15</v>
      </c>
      <c r="X57" s="95" t="s">
        <v>1100</v>
      </c>
      <c r="Z57" s="94"/>
    </row>
    <row r="58" spans="2:26" ht="15" customHeight="1">
      <c r="B58" s="85"/>
      <c r="C58" s="90" t="s">
        <v>1045</v>
      </c>
      <c r="D58" s="91">
        <f t="shared" si="9"/>
        <v>13356</v>
      </c>
      <c r="E58" s="64">
        <v>928</v>
      </c>
      <c r="F58" s="64">
        <v>930</v>
      </c>
      <c r="G58" s="64">
        <v>822</v>
      </c>
      <c r="H58" s="64">
        <v>1044</v>
      </c>
      <c r="I58" s="64">
        <v>812</v>
      </c>
      <c r="J58" s="64">
        <v>1103</v>
      </c>
      <c r="K58" s="64">
        <v>803</v>
      </c>
      <c r="L58" s="64">
        <v>727</v>
      </c>
      <c r="M58" s="64">
        <v>939</v>
      </c>
      <c r="N58" s="64">
        <v>1057</v>
      </c>
      <c r="O58" s="64">
        <v>1007</v>
      </c>
      <c r="P58" s="64">
        <v>801</v>
      </c>
      <c r="Q58" s="64">
        <v>715</v>
      </c>
      <c r="R58" s="64">
        <v>636</v>
      </c>
      <c r="S58" s="64">
        <v>498</v>
      </c>
      <c r="T58" s="64">
        <v>318</v>
      </c>
      <c r="U58" s="64">
        <v>142</v>
      </c>
      <c r="V58" s="64">
        <v>59</v>
      </c>
      <c r="W58" s="92">
        <v>15</v>
      </c>
      <c r="X58" s="95" t="s">
        <v>1100</v>
      </c>
      <c r="Z58" s="94"/>
    </row>
    <row r="59" spans="2:26" ht="15" customHeight="1">
      <c r="B59" s="85"/>
      <c r="C59" s="90" t="s">
        <v>1047</v>
      </c>
      <c r="D59" s="91">
        <f t="shared" si="9"/>
        <v>10518</v>
      </c>
      <c r="E59" s="64">
        <v>748</v>
      </c>
      <c r="F59" s="64">
        <v>644</v>
      </c>
      <c r="G59" s="64">
        <v>647</v>
      </c>
      <c r="H59" s="64">
        <v>882</v>
      </c>
      <c r="I59" s="64">
        <v>689</v>
      </c>
      <c r="J59" s="64">
        <v>847</v>
      </c>
      <c r="K59" s="64">
        <v>591</v>
      </c>
      <c r="L59" s="64">
        <v>552</v>
      </c>
      <c r="M59" s="64">
        <v>776</v>
      </c>
      <c r="N59" s="64">
        <v>864</v>
      </c>
      <c r="O59" s="64">
        <v>841</v>
      </c>
      <c r="P59" s="64">
        <v>649</v>
      </c>
      <c r="Q59" s="64">
        <v>504</v>
      </c>
      <c r="R59" s="64">
        <v>489</v>
      </c>
      <c r="S59" s="64">
        <v>355</v>
      </c>
      <c r="T59" s="64">
        <v>250</v>
      </c>
      <c r="U59" s="64">
        <v>136</v>
      </c>
      <c r="V59" s="64">
        <v>48</v>
      </c>
      <c r="W59" s="92">
        <v>6</v>
      </c>
      <c r="X59" s="95" t="s">
        <v>1100</v>
      </c>
      <c r="Z59" s="94"/>
    </row>
    <row r="60" spans="2:26" ht="15" customHeight="1">
      <c r="B60" s="85"/>
      <c r="C60" s="90" t="s">
        <v>1049</v>
      </c>
      <c r="D60" s="91">
        <f t="shared" si="9"/>
        <v>8610</v>
      </c>
      <c r="E60" s="64">
        <v>602</v>
      </c>
      <c r="F60" s="64">
        <v>467</v>
      </c>
      <c r="G60" s="64">
        <v>528</v>
      </c>
      <c r="H60" s="64">
        <v>630</v>
      </c>
      <c r="I60" s="64">
        <v>614</v>
      </c>
      <c r="J60" s="64">
        <v>714</v>
      </c>
      <c r="K60" s="64">
        <v>464</v>
      </c>
      <c r="L60" s="64">
        <v>532</v>
      </c>
      <c r="M60" s="64">
        <v>640</v>
      </c>
      <c r="N60" s="64">
        <v>733</v>
      </c>
      <c r="O60" s="64">
        <v>672</v>
      </c>
      <c r="P60" s="64">
        <v>506</v>
      </c>
      <c r="Q60" s="64">
        <v>450</v>
      </c>
      <c r="R60" s="64">
        <v>427</v>
      </c>
      <c r="S60" s="64">
        <v>291</v>
      </c>
      <c r="T60" s="64">
        <v>196</v>
      </c>
      <c r="U60" s="64">
        <v>102</v>
      </c>
      <c r="V60" s="64">
        <v>26</v>
      </c>
      <c r="W60" s="92">
        <v>16</v>
      </c>
      <c r="X60" s="95" t="s">
        <v>1100</v>
      </c>
      <c r="Z60" s="94"/>
    </row>
    <row r="61" spans="2:26" ht="15" customHeight="1">
      <c r="B61" s="85"/>
      <c r="C61" s="90" t="s">
        <v>1051</v>
      </c>
      <c r="D61" s="91">
        <f t="shared" si="9"/>
        <v>8381</v>
      </c>
      <c r="E61" s="64">
        <v>571</v>
      </c>
      <c r="F61" s="64">
        <v>513</v>
      </c>
      <c r="G61" s="64">
        <v>537</v>
      </c>
      <c r="H61" s="64">
        <v>616</v>
      </c>
      <c r="I61" s="64">
        <v>549</v>
      </c>
      <c r="J61" s="64">
        <v>692</v>
      </c>
      <c r="K61" s="64">
        <v>475</v>
      </c>
      <c r="L61" s="64">
        <v>473</v>
      </c>
      <c r="M61" s="64">
        <v>627</v>
      </c>
      <c r="N61" s="64">
        <v>682</v>
      </c>
      <c r="O61" s="64">
        <v>663</v>
      </c>
      <c r="P61" s="64">
        <v>479</v>
      </c>
      <c r="Q61" s="64">
        <v>421</v>
      </c>
      <c r="R61" s="64">
        <v>406</v>
      </c>
      <c r="S61" s="64">
        <v>304</v>
      </c>
      <c r="T61" s="64">
        <v>226</v>
      </c>
      <c r="U61" s="64">
        <v>103</v>
      </c>
      <c r="V61" s="64">
        <v>39</v>
      </c>
      <c r="W61" s="92">
        <v>5</v>
      </c>
      <c r="X61" s="95" t="s">
        <v>1100</v>
      </c>
      <c r="Z61" s="94"/>
    </row>
    <row r="62" spans="2:26" ht="15" customHeight="1">
      <c r="B62" s="85"/>
      <c r="C62" s="90" t="s">
        <v>1053</v>
      </c>
      <c r="D62" s="91">
        <f t="shared" si="9"/>
        <v>6887</v>
      </c>
      <c r="E62" s="64">
        <v>443</v>
      </c>
      <c r="F62" s="64">
        <v>371</v>
      </c>
      <c r="G62" s="64">
        <v>379</v>
      </c>
      <c r="H62" s="64">
        <v>387</v>
      </c>
      <c r="I62" s="64">
        <v>408</v>
      </c>
      <c r="J62" s="64">
        <v>530</v>
      </c>
      <c r="K62" s="64">
        <v>366</v>
      </c>
      <c r="L62" s="64">
        <v>411</v>
      </c>
      <c r="M62" s="64">
        <v>463</v>
      </c>
      <c r="N62" s="64">
        <v>614</v>
      </c>
      <c r="O62" s="64">
        <v>664</v>
      </c>
      <c r="P62" s="64">
        <v>473</v>
      </c>
      <c r="Q62" s="64">
        <v>386</v>
      </c>
      <c r="R62" s="64">
        <v>365</v>
      </c>
      <c r="S62" s="64">
        <v>295</v>
      </c>
      <c r="T62" s="64">
        <v>209</v>
      </c>
      <c r="U62" s="64">
        <v>87</v>
      </c>
      <c r="V62" s="64">
        <v>31</v>
      </c>
      <c r="W62" s="92">
        <v>5</v>
      </c>
      <c r="X62" s="95" t="s">
        <v>1100</v>
      </c>
      <c r="Z62" s="94"/>
    </row>
    <row r="63" spans="2:26" ht="15" customHeight="1">
      <c r="B63" s="85"/>
      <c r="C63" s="90" t="s">
        <v>1055</v>
      </c>
      <c r="D63" s="91">
        <f t="shared" si="9"/>
        <v>13863</v>
      </c>
      <c r="E63" s="64">
        <v>953</v>
      </c>
      <c r="F63" s="64">
        <v>1018</v>
      </c>
      <c r="G63" s="64">
        <v>1181</v>
      </c>
      <c r="H63" s="64">
        <v>961</v>
      </c>
      <c r="I63" s="64">
        <v>527</v>
      </c>
      <c r="J63" s="64">
        <v>832</v>
      </c>
      <c r="K63" s="64">
        <v>815</v>
      </c>
      <c r="L63" s="64">
        <v>802</v>
      </c>
      <c r="M63" s="64">
        <v>980</v>
      </c>
      <c r="N63" s="64">
        <v>1060</v>
      </c>
      <c r="O63" s="64">
        <v>1118</v>
      </c>
      <c r="P63" s="64">
        <v>878</v>
      </c>
      <c r="Q63" s="64">
        <v>757</v>
      </c>
      <c r="R63" s="64">
        <v>730</v>
      </c>
      <c r="S63" s="64">
        <v>556</v>
      </c>
      <c r="T63" s="64">
        <v>389</v>
      </c>
      <c r="U63" s="64">
        <v>221</v>
      </c>
      <c r="V63" s="64">
        <v>63</v>
      </c>
      <c r="W63" s="92">
        <v>22</v>
      </c>
      <c r="X63" s="95" t="s">
        <v>1100</v>
      </c>
      <c r="Z63" s="94"/>
    </row>
    <row r="64" spans="2:26" ht="15" customHeight="1">
      <c r="B64" s="85"/>
      <c r="C64" s="90" t="s">
        <v>1057</v>
      </c>
      <c r="D64" s="91">
        <f t="shared" si="9"/>
        <v>20336</v>
      </c>
      <c r="E64" s="64">
        <v>1380</v>
      </c>
      <c r="F64" s="64">
        <v>1398</v>
      </c>
      <c r="G64" s="64">
        <v>1297</v>
      </c>
      <c r="H64" s="64">
        <v>1507</v>
      </c>
      <c r="I64" s="64">
        <v>1125</v>
      </c>
      <c r="J64" s="64">
        <v>1622</v>
      </c>
      <c r="K64" s="64">
        <v>1252</v>
      </c>
      <c r="L64" s="64">
        <v>1195</v>
      </c>
      <c r="M64" s="64">
        <v>1503</v>
      </c>
      <c r="N64" s="64">
        <v>1653</v>
      </c>
      <c r="O64" s="64">
        <v>1627</v>
      </c>
      <c r="P64" s="64">
        <v>1237</v>
      </c>
      <c r="Q64" s="64">
        <v>1028</v>
      </c>
      <c r="R64" s="64">
        <v>914</v>
      </c>
      <c r="S64" s="64">
        <v>725</v>
      </c>
      <c r="T64" s="64">
        <v>546</v>
      </c>
      <c r="U64" s="64">
        <v>241</v>
      </c>
      <c r="V64" s="64">
        <v>64</v>
      </c>
      <c r="W64" s="92">
        <v>22</v>
      </c>
      <c r="X64" s="95" t="s">
        <v>1100</v>
      </c>
      <c r="Z64" s="94"/>
    </row>
    <row r="65" spans="2:26" ht="15" customHeight="1">
      <c r="B65" s="85"/>
      <c r="C65" s="90" t="s">
        <v>1059</v>
      </c>
      <c r="D65" s="91">
        <f t="shared" si="9"/>
        <v>8358</v>
      </c>
      <c r="E65" s="64">
        <v>572</v>
      </c>
      <c r="F65" s="64">
        <v>503</v>
      </c>
      <c r="G65" s="64">
        <v>578</v>
      </c>
      <c r="H65" s="64">
        <v>569</v>
      </c>
      <c r="I65" s="64">
        <v>411</v>
      </c>
      <c r="J65" s="64">
        <v>629</v>
      </c>
      <c r="K65" s="64">
        <v>522</v>
      </c>
      <c r="L65" s="64">
        <v>492</v>
      </c>
      <c r="M65" s="64">
        <v>597</v>
      </c>
      <c r="N65" s="64">
        <v>731</v>
      </c>
      <c r="O65" s="64">
        <v>661</v>
      </c>
      <c r="P65" s="64">
        <v>551</v>
      </c>
      <c r="Q65" s="64">
        <v>461</v>
      </c>
      <c r="R65" s="64">
        <v>407</v>
      </c>
      <c r="S65" s="64">
        <v>316</v>
      </c>
      <c r="T65" s="64">
        <v>217</v>
      </c>
      <c r="U65" s="64">
        <v>103</v>
      </c>
      <c r="V65" s="64">
        <v>31</v>
      </c>
      <c r="W65" s="92">
        <v>7</v>
      </c>
      <c r="X65" s="95" t="s">
        <v>1100</v>
      </c>
      <c r="Z65" s="94"/>
    </row>
    <row r="66" spans="2:26" ht="15" customHeight="1">
      <c r="B66" s="85"/>
      <c r="C66" s="90" t="s">
        <v>1061</v>
      </c>
      <c r="D66" s="91">
        <f t="shared" si="9"/>
        <v>6449</v>
      </c>
      <c r="E66" s="64">
        <v>407</v>
      </c>
      <c r="F66" s="64">
        <v>422</v>
      </c>
      <c r="G66" s="64">
        <v>481</v>
      </c>
      <c r="H66" s="64">
        <v>499</v>
      </c>
      <c r="I66" s="64">
        <v>347</v>
      </c>
      <c r="J66" s="64">
        <v>451</v>
      </c>
      <c r="K66" s="64">
        <v>379</v>
      </c>
      <c r="L66" s="64">
        <v>378</v>
      </c>
      <c r="M66" s="64">
        <v>500</v>
      </c>
      <c r="N66" s="64">
        <v>530</v>
      </c>
      <c r="O66" s="64">
        <v>513</v>
      </c>
      <c r="P66" s="64">
        <v>390</v>
      </c>
      <c r="Q66" s="64">
        <v>324</v>
      </c>
      <c r="R66" s="64">
        <v>329</v>
      </c>
      <c r="S66" s="64">
        <v>243</v>
      </c>
      <c r="T66" s="64">
        <v>158</v>
      </c>
      <c r="U66" s="64">
        <v>69</v>
      </c>
      <c r="V66" s="64">
        <v>22</v>
      </c>
      <c r="W66" s="92">
        <v>7</v>
      </c>
      <c r="X66" s="95" t="s">
        <v>1100</v>
      </c>
      <c r="Z66" s="94"/>
    </row>
    <row r="67" spans="2:26" ht="15" customHeight="1">
      <c r="B67" s="96"/>
      <c r="C67" s="97" t="s">
        <v>1063</v>
      </c>
      <c r="D67" s="98">
        <f t="shared" si="9"/>
        <v>8095</v>
      </c>
      <c r="E67" s="99">
        <v>551</v>
      </c>
      <c r="F67" s="99">
        <v>486</v>
      </c>
      <c r="G67" s="99">
        <v>490</v>
      </c>
      <c r="H67" s="99">
        <v>547</v>
      </c>
      <c r="I67" s="99">
        <v>511</v>
      </c>
      <c r="J67" s="99">
        <v>676</v>
      </c>
      <c r="K67" s="99">
        <v>514</v>
      </c>
      <c r="L67" s="99">
        <v>464</v>
      </c>
      <c r="M67" s="99">
        <v>512</v>
      </c>
      <c r="N67" s="99">
        <v>687</v>
      </c>
      <c r="O67" s="99">
        <v>699</v>
      </c>
      <c r="P67" s="99">
        <v>493</v>
      </c>
      <c r="Q67" s="99">
        <v>475</v>
      </c>
      <c r="R67" s="99">
        <v>341</v>
      </c>
      <c r="S67" s="99">
        <v>298</v>
      </c>
      <c r="T67" s="99">
        <v>234</v>
      </c>
      <c r="U67" s="99">
        <v>76</v>
      </c>
      <c r="V67" s="99">
        <v>32</v>
      </c>
      <c r="W67" s="100">
        <v>9</v>
      </c>
      <c r="X67" s="101" t="s">
        <v>1100</v>
      </c>
      <c r="Z67" s="94"/>
    </row>
    <row r="68" spans="3:23" ht="12">
      <c r="C68" s="49" t="s">
        <v>1101</v>
      </c>
      <c r="F68" s="52"/>
      <c r="G68" s="52"/>
      <c r="H68" s="52"/>
      <c r="I68" s="52"/>
      <c r="J68" s="52"/>
      <c r="K68" s="52"/>
      <c r="L68" s="52"/>
      <c r="M68" s="52"/>
      <c r="N68" s="52"/>
      <c r="O68" s="52"/>
      <c r="P68" s="52"/>
      <c r="Q68" s="52"/>
      <c r="R68" s="52"/>
      <c r="S68" s="52"/>
      <c r="T68" s="52"/>
      <c r="U68" s="52"/>
      <c r="V68" s="52"/>
      <c r="W68" s="52"/>
    </row>
    <row r="69" spans="6:23" ht="12">
      <c r="F69" s="52"/>
      <c r="G69" s="52"/>
      <c r="H69" s="52"/>
      <c r="I69" s="52"/>
      <c r="J69" s="52"/>
      <c r="K69" s="52"/>
      <c r="L69" s="52"/>
      <c r="M69" s="52"/>
      <c r="N69" s="52"/>
      <c r="O69" s="52"/>
      <c r="P69" s="52"/>
      <c r="Q69" s="52"/>
      <c r="R69" s="52"/>
      <c r="S69" s="52"/>
      <c r="T69" s="52"/>
      <c r="U69" s="52"/>
      <c r="V69" s="52"/>
      <c r="W69" s="52"/>
    </row>
    <row r="70" spans="6:23" ht="12">
      <c r="F70" s="52"/>
      <c r="G70" s="52"/>
      <c r="H70" s="52"/>
      <c r="I70" s="52"/>
      <c r="J70" s="52"/>
      <c r="K70" s="52"/>
      <c r="L70" s="52"/>
      <c r="M70" s="52"/>
      <c r="N70" s="52"/>
      <c r="O70" s="52"/>
      <c r="P70" s="52"/>
      <c r="Q70" s="52"/>
      <c r="R70" s="52"/>
      <c r="S70" s="52"/>
      <c r="T70" s="52"/>
      <c r="U70" s="52"/>
      <c r="V70" s="52"/>
      <c r="W70" s="52"/>
    </row>
    <row r="71" spans="6:23" ht="12">
      <c r="F71" s="52"/>
      <c r="G71" s="52"/>
      <c r="H71" s="52"/>
      <c r="I71" s="52"/>
      <c r="J71" s="52"/>
      <c r="K71" s="52"/>
      <c r="L71" s="52"/>
      <c r="M71" s="52"/>
      <c r="N71" s="52"/>
      <c r="O71" s="52"/>
      <c r="P71" s="52"/>
      <c r="Q71" s="52"/>
      <c r="R71" s="52"/>
      <c r="S71" s="52"/>
      <c r="T71" s="52"/>
      <c r="U71" s="52"/>
      <c r="V71" s="52"/>
      <c r="W71" s="52"/>
    </row>
    <row r="72" spans="6:23" ht="12">
      <c r="F72" s="52"/>
      <c r="G72" s="52"/>
      <c r="H72" s="52"/>
      <c r="I72" s="52"/>
      <c r="J72" s="52"/>
      <c r="K72" s="52"/>
      <c r="L72" s="52"/>
      <c r="M72" s="52"/>
      <c r="N72" s="52"/>
      <c r="O72" s="52"/>
      <c r="P72" s="52"/>
      <c r="Q72" s="52"/>
      <c r="R72" s="52"/>
      <c r="S72" s="52"/>
      <c r="T72" s="52"/>
      <c r="U72" s="52"/>
      <c r="V72" s="52"/>
      <c r="W72" s="52"/>
    </row>
    <row r="73" spans="6:23" ht="12">
      <c r="F73" s="52"/>
      <c r="G73" s="52"/>
      <c r="H73" s="52"/>
      <c r="I73" s="52"/>
      <c r="J73" s="52"/>
      <c r="K73" s="52"/>
      <c r="L73" s="52"/>
      <c r="M73" s="52"/>
      <c r="N73" s="52"/>
      <c r="O73" s="52"/>
      <c r="P73" s="52"/>
      <c r="Q73" s="52"/>
      <c r="R73" s="52"/>
      <c r="S73" s="52"/>
      <c r="T73" s="52"/>
      <c r="U73" s="52"/>
      <c r="V73" s="52"/>
      <c r="W73" s="52"/>
    </row>
    <row r="74" spans="6:23" ht="12">
      <c r="F74" s="52"/>
      <c r="G74" s="52"/>
      <c r="H74" s="52"/>
      <c r="I74" s="52"/>
      <c r="J74" s="52"/>
      <c r="K74" s="52"/>
      <c r="L74" s="52"/>
      <c r="M74" s="52"/>
      <c r="N74" s="52"/>
      <c r="O74" s="52"/>
      <c r="P74" s="52"/>
      <c r="Q74" s="52"/>
      <c r="R74" s="52"/>
      <c r="S74" s="52"/>
      <c r="T74" s="52"/>
      <c r="U74" s="52"/>
      <c r="V74" s="52"/>
      <c r="W74" s="52"/>
    </row>
  </sheetData>
  <mergeCells count="9">
    <mergeCell ref="B13:C13"/>
    <mergeCell ref="B14:C14"/>
    <mergeCell ref="B15:C15"/>
    <mergeCell ref="B16:C16"/>
    <mergeCell ref="B4:C4"/>
    <mergeCell ref="B10:C10"/>
    <mergeCell ref="B11:C11"/>
    <mergeCell ref="B6:C6"/>
    <mergeCell ref="B8:C8"/>
  </mergeCells>
  <printOptions/>
  <pageMargins left="0.75" right="0.75" top="1" bottom="1" header="0.512" footer="0.512"/>
  <pageSetup orientation="portrait" paperSize="8" r:id="rId1"/>
</worksheet>
</file>

<file path=xl/worksheets/sheet30.xml><?xml version="1.0" encoding="utf-8"?>
<worksheet xmlns="http://schemas.openxmlformats.org/spreadsheetml/2006/main" xmlns:r="http://schemas.openxmlformats.org/officeDocument/2006/relationships">
  <dimension ref="B1:J64"/>
  <sheetViews>
    <sheetView workbookViewId="0" topLeftCell="A1">
      <selection activeCell="A1" sqref="A1"/>
    </sheetView>
  </sheetViews>
  <sheetFormatPr defaultColWidth="9.00390625" defaultRowHeight="13.5"/>
  <cols>
    <col min="1" max="2" width="2.625" style="1021" customWidth="1"/>
    <col min="3" max="3" width="13.625" style="1021" customWidth="1"/>
    <col min="4" max="10" width="10.625" style="1021" customWidth="1"/>
    <col min="11" max="16384" width="9.00390625" style="1021" customWidth="1"/>
  </cols>
  <sheetData>
    <row r="1" ht="18" customHeight="1">
      <c r="B1" s="1092" t="s">
        <v>826</v>
      </c>
    </row>
    <row r="2" spans="2:10" ht="18" customHeight="1" thickBot="1">
      <c r="B2" s="383"/>
      <c r="C2" s="383"/>
      <c r="D2" s="383"/>
      <c r="E2" s="383"/>
      <c r="F2" s="383"/>
      <c r="G2" s="383"/>
      <c r="H2" s="383"/>
      <c r="I2" s="383"/>
      <c r="J2" s="1093" t="s">
        <v>813</v>
      </c>
    </row>
    <row r="3" spans="2:10" ht="13.5" customHeight="1" thickTop="1">
      <c r="B3" s="1656" t="s">
        <v>814</v>
      </c>
      <c r="C3" s="1657"/>
      <c r="D3" s="1607" t="s">
        <v>815</v>
      </c>
      <c r="E3" s="1662"/>
      <c r="F3" s="1662"/>
      <c r="G3" s="1662"/>
      <c r="H3" s="1662"/>
      <c r="I3" s="1653" t="s">
        <v>816</v>
      </c>
      <c r="J3" s="1653" t="s">
        <v>817</v>
      </c>
    </row>
    <row r="4" spans="2:10" ht="24" customHeight="1">
      <c r="B4" s="1658"/>
      <c r="C4" s="1659"/>
      <c r="D4" s="1094" t="s">
        <v>1205</v>
      </c>
      <c r="E4" s="1095" t="s">
        <v>818</v>
      </c>
      <c r="F4" s="1094" t="s">
        <v>819</v>
      </c>
      <c r="G4" s="1095" t="s">
        <v>820</v>
      </c>
      <c r="H4" s="1094" t="s">
        <v>821</v>
      </c>
      <c r="I4" s="1654"/>
      <c r="J4" s="1654"/>
    </row>
    <row r="5" spans="2:10" ht="12.75" customHeight="1">
      <c r="B5" s="1660" t="s">
        <v>822</v>
      </c>
      <c r="C5" s="1661"/>
      <c r="D5" s="1096">
        <f>SUM(E5:H5)</f>
        <v>62</v>
      </c>
      <c r="E5" s="1036">
        <v>5</v>
      </c>
      <c r="F5" s="1036">
        <v>24</v>
      </c>
      <c r="G5" s="1036">
        <v>23</v>
      </c>
      <c r="H5" s="1036">
        <v>10</v>
      </c>
      <c r="I5" s="1036">
        <v>773</v>
      </c>
      <c r="J5" s="1038">
        <v>294</v>
      </c>
    </row>
    <row r="6" spans="2:10" ht="12">
      <c r="B6" s="1289">
        <v>53</v>
      </c>
      <c r="C6" s="1291"/>
      <c r="D6" s="332">
        <f aca="true" t="shared" si="0" ref="D6:J6">SUM(D8:D9)</f>
        <v>62</v>
      </c>
      <c r="E6" s="333">
        <f t="shared" si="0"/>
        <v>5</v>
      </c>
      <c r="F6" s="333">
        <f t="shared" si="0"/>
        <v>24</v>
      </c>
      <c r="G6" s="333">
        <f t="shared" si="0"/>
        <v>23</v>
      </c>
      <c r="H6" s="333">
        <f t="shared" si="0"/>
        <v>10</v>
      </c>
      <c r="I6" s="333">
        <f t="shared" si="0"/>
        <v>780</v>
      </c>
      <c r="J6" s="334">
        <f t="shared" si="0"/>
        <v>302</v>
      </c>
    </row>
    <row r="7" spans="2:10" ht="12">
      <c r="B7" s="1097"/>
      <c r="C7" s="1098"/>
      <c r="D7" s="91"/>
      <c r="E7" s="64"/>
      <c r="F7" s="64"/>
      <c r="G7" s="64"/>
      <c r="H7" s="64"/>
      <c r="I7" s="64"/>
      <c r="J7" s="93"/>
    </row>
    <row r="8" spans="2:10" ht="12">
      <c r="B8" s="1294" t="s">
        <v>1094</v>
      </c>
      <c r="C8" s="1655"/>
      <c r="D8" s="332">
        <f aca="true" t="shared" si="1" ref="D8:J8">D12+D13+D14+D18+D24+D25+D26+D29+D38+D46+D41+D49+D57</f>
        <v>48</v>
      </c>
      <c r="E8" s="333">
        <f t="shared" si="1"/>
        <v>5</v>
      </c>
      <c r="F8" s="333">
        <f t="shared" si="1"/>
        <v>13</v>
      </c>
      <c r="G8" s="333">
        <f t="shared" si="1"/>
        <v>22</v>
      </c>
      <c r="H8" s="333">
        <f t="shared" si="1"/>
        <v>8</v>
      </c>
      <c r="I8" s="333">
        <f t="shared" si="1"/>
        <v>602</v>
      </c>
      <c r="J8" s="334">
        <f t="shared" si="1"/>
        <v>229</v>
      </c>
    </row>
    <row r="9" spans="2:10" ht="12">
      <c r="B9" s="1294" t="s">
        <v>1111</v>
      </c>
      <c r="C9" s="1655"/>
      <c r="D9" s="332">
        <f aca="true" t="shared" si="2" ref="D9:J9">D15+D16+D19+D20+D21+D22+D27+D30+D31+D32+D33+D34+D35+D36+D47+D39+D42+D43+D44+D50+D51+D52+D53+D54+D55+D58+D59+D60+D61+D62+D63</f>
        <v>14</v>
      </c>
      <c r="E9" s="333">
        <f t="shared" si="2"/>
        <v>0</v>
      </c>
      <c r="F9" s="333">
        <f t="shared" si="2"/>
        <v>11</v>
      </c>
      <c r="G9" s="333">
        <f t="shared" si="2"/>
        <v>1</v>
      </c>
      <c r="H9" s="333">
        <f t="shared" si="2"/>
        <v>2</v>
      </c>
      <c r="I9" s="333">
        <f t="shared" si="2"/>
        <v>178</v>
      </c>
      <c r="J9" s="334">
        <f t="shared" si="2"/>
        <v>73</v>
      </c>
    </row>
    <row r="10" spans="2:10" ht="12.75" customHeight="1">
      <c r="B10" s="1099"/>
      <c r="C10" s="86"/>
      <c r="D10" s="486"/>
      <c r="E10" s="92"/>
      <c r="F10" s="92"/>
      <c r="G10" s="92"/>
      <c r="H10" s="92"/>
      <c r="I10" s="92"/>
      <c r="J10" s="95"/>
    </row>
    <row r="11" spans="2:10" ht="12.75" customHeight="1">
      <c r="B11" s="1294" t="s">
        <v>350</v>
      </c>
      <c r="C11" s="1652"/>
      <c r="D11" s="80">
        <f aca="true" t="shared" si="3" ref="D11:J11">SUM(D12:D16)</f>
        <v>24</v>
      </c>
      <c r="E11" s="78">
        <f t="shared" si="3"/>
        <v>3</v>
      </c>
      <c r="F11" s="78">
        <f t="shared" si="3"/>
        <v>4</v>
      </c>
      <c r="G11" s="78">
        <f t="shared" si="3"/>
        <v>12</v>
      </c>
      <c r="H11" s="78">
        <f t="shared" si="3"/>
        <v>5</v>
      </c>
      <c r="I11" s="78">
        <f t="shared" si="3"/>
        <v>234</v>
      </c>
      <c r="J11" s="79">
        <f t="shared" si="3"/>
        <v>101</v>
      </c>
    </row>
    <row r="12" spans="2:10" ht="12.75" customHeight="1">
      <c r="B12" s="1100"/>
      <c r="C12" s="90" t="s">
        <v>1029</v>
      </c>
      <c r="D12" s="91">
        <f>SUM(E12:H12)</f>
        <v>17</v>
      </c>
      <c r="E12" s="92">
        <v>3</v>
      </c>
      <c r="F12" s="92">
        <v>3</v>
      </c>
      <c r="G12" s="92">
        <v>9</v>
      </c>
      <c r="H12" s="92">
        <v>2</v>
      </c>
      <c r="I12" s="92">
        <v>176</v>
      </c>
      <c r="J12" s="95">
        <v>74</v>
      </c>
    </row>
    <row r="13" spans="2:10" ht="12.75" customHeight="1">
      <c r="B13" s="1100"/>
      <c r="C13" s="90" t="s">
        <v>1040</v>
      </c>
      <c r="D13" s="91">
        <f>SUM(E13:H13)</f>
        <v>4</v>
      </c>
      <c r="E13" s="92">
        <v>0</v>
      </c>
      <c r="F13" s="92">
        <v>0</v>
      </c>
      <c r="G13" s="92">
        <v>2</v>
      </c>
      <c r="H13" s="92">
        <v>2</v>
      </c>
      <c r="I13" s="92">
        <v>19</v>
      </c>
      <c r="J13" s="95">
        <v>8</v>
      </c>
    </row>
    <row r="14" spans="2:10" ht="12.75" customHeight="1">
      <c r="B14" s="1100"/>
      <c r="C14" s="90" t="s">
        <v>1046</v>
      </c>
      <c r="D14" s="91">
        <f>SUM(E14:H14)</f>
        <v>3</v>
      </c>
      <c r="E14" s="92">
        <v>0</v>
      </c>
      <c r="F14" s="92">
        <v>1</v>
      </c>
      <c r="G14" s="92">
        <v>1</v>
      </c>
      <c r="H14" s="92">
        <v>1</v>
      </c>
      <c r="I14" s="92">
        <v>27</v>
      </c>
      <c r="J14" s="95">
        <v>13</v>
      </c>
    </row>
    <row r="15" spans="2:10" ht="12.75" customHeight="1">
      <c r="B15" s="1100"/>
      <c r="C15" s="90" t="s">
        <v>1054</v>
      </c>
      <c r="D15" s="91">
        <f>SUM(E15:H15)</f>
        <v>0</v>
      </c>
      <c r="E15" s="92">
        <v>0</v>
      </c>
      <c r="F15" s="92">
        <v>0</v>
      </c>
      <c r="G15" s="92">
        <v>0</v>
      </c>
      <c r="H15" s="92">
        <v>0</v>
      </c>
      <c r="I15" s="92">
        <v>7</v>
      </c>
      <c r="J15" s="95">
        <v>4</v>
      </c>
    </row>
    <row r="16" spans="2:10" ht="12.75" customHeight="1">
      <c r="B16" s="1100"/>
      <c r="C16" s="90" t="s">
        <v>1056</v>
      </c>
      <c r="D16" s="91">
        <f>SUM(E16:H16)</f>
        <v>0</v>
      </c>
      <c r="E16" s="92">
        <v>0</v>
      </c>
      <c r="F16" s="92">
        <v>0</v>
      </c>
      <c r="G16" s="92">
        <v>0</v>
      </c>
      <c r="H16" s="92">
        <v>0</v>
      </c>
      <c r="I16" s="92">
        <v>5</v>
      </c>
      <c r="J16" s="95">
        <v>2</v>
      </c>
    </row>
    <row r="17" spans="2:10" ht="12.75" customHeight="1">
      <c r="B17" s="1294" t="s">
        <v>351</v>
      </c>
      <c r="C17" s="1652"/>
      <c r="D17" s="80">
        <f aca="true" t="shared" si="4" ref="D17:J17">SUM(D18:D22)</f>
        <v>7</v>
      </c>
      <c r="E17" s="78">
        <f t="shared" si="4"/>
        <v>0</v>
      </c>
      <c r="F17" s="78">
        <f t="shared" si="4"/>
        <v>4</v>
      </c>
      <c r="G17" s="78">
        <f t="shared" si="4"/>
        <v>2</v>
      </c>
      <c r="H17" s="78">
        <f t="shared" si="4"/>
        <v>1</v>
      </c>
      <c r="I17" s="78">
        <f t="shared" si="4"/>
        <v>64</v>
      </c>
      <c r="J17" s="79">
        <f t="shared" si="4"/>
        <v>22</v>
      </c>
    </row>
    <row r="18" spans="2:10" ht="12.75" customHeight="1">
      <c r="B18" s="1100"/>
      <c r="C18" s="90" t="s">
        <v>1038</v>
      </c>
      <c r="D18" s="91">
        <f>SUM(E18:H18)</f>
        <v>3</v>
      </c>
      <c r="E18" s="92">
        <v>0</v>
      </c>
      <c r="F18" s="92">
        <v>1</v>
      </c>
      <c r="G18" s="92">
        <v>1</v>
      </c>
      <c r="H18" s="92">
        <v>1</v>
      </c>
      <c r="I18" s="92">
        <v>27</v>
      </c>
      <c r="J18" s="95">
        <v>8</v>
      </c>
    </row>
    <row r="19" spans="2:10" ht="12.75" customHeight="1">
      <c r="B19" s="1100"/>
      <c r="C19" s="90" t="s">
        <v>1058</v>
      </c>
      <c r="D19" s="91">
        <f>SUM(E19:H19)</f>
        <v>1</v>
      </c>
      <c r="E19" s="92">
        <v>0</v>
      </c>
      <c r="F19" s="92">
        <v>1</v>
      </c>
      <c r="G19" s="92">
        <v>0</v>
      </c>
      <c r="H19" s="92">
        <v>0</v>
      </c>
      <c r="I19" s="92">
        <v>16</v>
      </c>
      <c r="J19" s="95">
        <v>6</v>
      </c>
    </row>
    <row r="20" spans="2:10" ht="12.75" customHeight="1">
      <c r="B20" s="1100"/>
      <c r="C20" s="90" t="s">
        <v>1060</v>
      </c>
      <c r="D20" s="91">
        <f>SUM(E20:H20)</f>
        <v>1</v>
      </c>
      <c r="E20" s="92">
        <v>0</v>
      </c>
      <c r="F20" s="92">
        <v>1</v>
      </c>
      <c r="G20" s="92">
        <v>0</v>
      </c>
      <c r="H20" s="92">
        <v>0</v>
      </c>
      <c r="I20" s="92">
        <v>7</v>
      </c>
      <c r="J20" s="95">
        <v>4</v>
      </c>
    </row>
    <row r="21" spans="2:10" ht="12.75" customHeight="1">
      <c r="B21" s="1100"/>
      <c r="C21" s="90" t="s">
        <v>1062</v>
      </c>
      <c r="D21" s="91">
        <f>SUM(E21:H21)</f>
        <v>1</v>
      </c>
      <c r="E21" s="92">
        <v>0</v>
      </c>
      <c r="F21" s="92">
        <v>1</v>
      </c>
      <c r="G21" s="92">
        <v>0</v>
      </c>
      <c r="H21" s="92">
        <v>0</v>
      </c>
      <c r="I21" s="92">
        <v>8</v>
      </c>
      <c r="J21" s="95">
        <v>2</v>
      </c>
    </row>
    <row r="22" spans="2:10" ht="12.75" customHeight="1">
      <c r="B22" s="1100"/>
      <c r="C22" s="90" t="s">
        <v>1016</v>
      </c>
      <c r="D22" s="91">
        <f>SUM(E22:H22)</f>
        <v>1</v>
      </c>
      <c r="E22" s="92">
        <v>0</v>
      </c>
      <c r="F22" s="92">
        <v>0</v>
      </c>
      <c r="G22" s="92">
        <v>1</v>
      </c>
      <c r="H22" s="92">
        <v>0</v>
      </c>
      <c r="I22" s="92">
        <v>6</v>
      </c>
      <c r="J22" s="95">
        <v>2</v>
      </c>
    </row>
    <row r="23" spans="2:10" ht="12.75" customHeight="1">
      <c r="B23" s="1294" t="s">
        <v>357</v>
      </c>
      <c r="C23" s="1652"/>
      <c r="D23" s="80">
        <f aca="true" t="shared" si="5" ref="D23:J23">SUM(D24:D27)</f>
        <v>3</v>
      </c>
      <c r="E23" s="78">
        <f t="shared" si="5"/>
        <v>0</v>
      </c>
      <c r="F23" s="78">
        <f t="shared" si="5"/>
        <v>1</v>
      </c>
      <c r="G23" s="78">
        <f t="shared" si="5"/>
        <v>0</v>
      </c>
      <c r="H23" s="78">
        <f t="shared" si="5"/>
        <v>2</v>
      </c>
      <c r="I23" s="78">
        <f t="shared" si="5"/>
        <v>56</v>
      </c>
      <c r="J23" s="79">
        <f t="shared" si="5"/>
        <v>17</v>
      </c>
    </row>
    <row r="24" spans="2:10" ht="12.75" customHeight="1">
      <c r="B24" s="1100"/>
      <c r="C24" s="90" t="s">
        <v>1041</v>
      </c>
      <c r="D24" s="91">
        <f>SUM(E24:H24)</f>
        <v>0</v>
      </c>
      <c r="E24" s="92">
        <v>0</v>
      </c>
      <c r="F24" s="92">
        <v>0</v>
      </c>
      <c r="G24" s="92">
        <v>0</v>
      </c>
      <c r="H24" s="92">
        <v>0</v>
      </c>
      <c r="I24" s="92">
        <v>18</v>
      </c>
      <c r="J24" s="95">
        <v>5</v>
      </c>
    </row>
    <row r="25" spans="2:10" ht="12.75" customHeight="1">
      <c r="B25" s="1100"/>
      <c r="C25" s="90" t="s">
        <v>823</v>
      </c>
      <c r="D25" s="91">
        <f>SUM(E25:H25)</f>
        <v>1</v>
      </c>
      <c r="E25" s="92">
        <v>0</v>
      </c>
      <c r="F25" s="92">
        <v>1</v>
      </c>
      <c r="G25" s="92">
        <v>0</v>
      </c>
      <c r="H25" s="92">
        <v>0</v>
      </c>
      <c r="I25" s="92">
        <v>21</v>
      </c>
      <c r="J25" s="95">
        <v>6</v>
      </c>
    </row>
    <row r="26" spans="2:10" ht="12.75" customHeight="1">
      <c r="B26" s="1099"/>
      <c r="C26" s="90" t="s">
        <v>1050</v>
      </c>
      <c r="D26" s="91">
        <f>SUM(E26:H26)</f>
        <v>1</v>
      </c>
      <c r="E26" s="92">
        <v>0</v>
      </c>
      <c r="F26" s="92">
        <v>0</v>
      </c>
      <c r="G26" s="92">
        <v>0</v>
      </c>
      <c r="H26" s="92">
        <v>1</v>
      </c>
      <c r="I26" s="92">
        <v>13</v>
      </c>
      <c r="J26" s="95">
        <v>5</v>
      </c>
    </row>
    <row r="27" spans="2:10" ht="12.75" customHeight="1">
      <c r="B27" s="1100"/>
      <c r="C27" s="90" t="s">
        <v>1017</v>
      </c>
      <c r="D27" s="91">
        <f>SUM(E27:H27)</f>
        <v>1</v>
      </c>
      <c r="E27" s="92">
        <v>0</v>
      </c>
      <c r="F27" s="92">
        <v>0</v>
      </c>
      <c r="G27" s="92">
        <v>0</v>
      </c>
      <c r="H27" s="92">
        <v>1</v>
      </c>
      <c r="I27" s="92">
        <v>4</v>
      </c>
      <c r="J27" s="95">
        <v>1</v>
      </c>
    </row>
    <row r="28" spans="2:10" ht="12.75" customHeight="1">
      <c r="B28" s="1294" t="s">
        <v>359</v>
      </c>
      <c r="C28" s="1652"/>
      <c r="D28" s="80">
        <f aca="true" t="shared" si="6" ref="D28:J28">SUM(D29:D36)</f>
        <v>6</v>
      </c>
      <c r="E28" s="78">
        <f t="shared" si="6"/>
        <v>0</v>
      </c>
      <c r="F28" s="78">
        <f t="shared" si="6"/>
        <v>4</v>
      </c>
      <c r="G28" s="78">
        <f t="shared" si="6"/>
        <v>1</v>
      </c>
      <c r="H28" s="78">
        <f t="shared" si="6"/>
        <v>1</v>
      </c>
      <c r="I28" s="78">
        <f t="shared" si="6"/>
        <v>48</v>
      </c>
      <c r="J28" s="79">
        <f t="shared" si="6"/>
        <v>18</v>
      </c>
    </row>
    <row r="29" spans="2:10" ht="12.75" customHeight="1">
      <c r="B29" s="1100"/>
      <c r="C29" s="90" t="s">
        <v>1036</v>
      </c>
      <c r="D29" s="91">
        <f aca="true" t="shared" si="7" ref="D29:D36">SUM(E29:H29)</f>
        <v>3</v>
      </c>
      <c r="E29" s="92">
        <v>0</v>
      </c>
      <c r="F29" s="92">
        <v>1</v>
      </c>
      <c r="G29" s="92">
        <v>1</v>
      </c>
      <c r="H29" s="92">
        <v>1</v>
      </c>
      <c r="I29" s="92">
        <v>24</v>
      </c>
      <c r="J29" s="95">
        <v>13</v>
      </c>
    </row>
    <row r="30" spans="2:10" ht="12.75" customHeight="1">
      <c r="B30" s="1100"/>
      <c r="C30" s="90" t="s">
        <v>1018</v>
      </c>
      <c r="D30" s="91">
        <f t="shared" si="7"/>
        <v>1</v>
      </c>
      <c r="E30" s="92">
        <v>0</v>
      </c>
      <c r="F30" s="92">
        <v>1</v>
      </c>
      <c r="G30" s="92">
        <v>0</v>
      </c>
      <c r="H30" s="92">
        <v>0</v>
      </c>
      <c r="I30" s="92">
        <v>0</v>
      </c>
      <c r="J30" s="95">
        <v>1</v>
      </c>
    </row>
    <row r="31" spans="2:10" ht="12.75" customHeight="1">
      <c r="B31" s="1100"/>
      <c r="C31" s="90" t="s">
        <v>1019</v>
      </c>
      <c r="D31" s="91">
        <f t="shared" si="7"/>
        <v>1</v>
      </c>
      <c r="E31" s="92">
        <v>0</v>
      </c>
      <c r="F31" s="92">
        <v>1</v>
      </c>
      <c r="G31" s="92">
        <v>0</v>
      </c>
      <c r="H31" s="92">
        <v>0</v>
      </c>
      <c r="I31" s="92">
        <v>4</v>
      </c>
      <c r="J31" s="95">
        <v>1</v>
      </c>
    </row>
    <row r="32" spans="2:10" ht="12.75" customHeight="1">
      <c r="B32" s="1100"/>
      <c r="C32" s="90" t="s">
        <v>1021</v>
      </c>
      <c r="D32" s="91">
        <f t="shared" si="7"/>
        <v>0</v>
      </c>
      <c r="E32" s="92">
        <v>0</v>
      </c>
      <c r="F32" s="92">
        <v>0</v>
      </c>
      <c r="G32" s="92">
        <v>0</v>
      </c>
      <c r="H32" s="92">
        <v>0</v>
      </c>
      <c r="I32" s="92">
        <v>5</v>
      </c>
      <c r="J32" s="95">
        <v>0</v>
      </c>
    </row>
    <row r="33" spans="2:10" ht="12.75" customHeight="1">
      <c r="B33" s="1100"/>
      <c r="C33" s="90" t="s">
        <v>1023</v>
      </c>
      <c r="D33" s="91">
        <f t="shared" si="7"/>
        <v>1</v>
      </c>
      <c r="E33" s="92">
        <v>0</v>
      </c>
      <c r="F33" s="92">
        <v>1</v>
      </c>
      <c r="G33" s="92">
        <v>0</v>
      </c>
      <c r="H33" s="92">
        <v>0</v>
      </c>
      <c r="I33" s="92">
        <v>8</v>
      </c>
      <c r="J33" s="95">
        <v>2</v>
      </c>
    </row>
    <row r="34" spans="2:10" ht="12.75" customHeight="1">
      <c r="B34" s="1100"/>
      <c r="C34" s="90" t="s">
        <v>1025</v>
      </c>
      <c r="D34" s="91">
        <f t="shared" si="7"/>
        <v>0</v>
      </c>
      <c r="E34" s="92">
        <v>0</v>
      </c>
      <c r="F34" s="92">
        <v>0</v>
      </c>
      <c r="G34" s="92">
        <v>0</v>
      </c>
      <c r="H34" s="92">
        <v>0</v>
      </c>
      <c r="I34" s="92">
        <v>2</v>
      </c>
      <c r="J34" s="95">
        <v>0</v>
      </c>
    </row>
    <row r="35" spans="2:10" ht="12.75" customHeight="1">
      <c r="B35" s="1099"/>
      <c r="C35" s="90" t="s">
        <v>1027</v>
      </c>
      <c r="D35" s="91">
        <f t="shared" si="7"/>
        <v>0</v>
      </c>
      <c r="E35" s="92">
        <v>0</v>
      </c>
      <c r="F35" s="92">
        <v>0</v>
      </c>
      <c r="G35" s="92">
        <v>0</v>
      </c>
      <c r="H35" s="92">
        <v>0</v>
      </c>
      <c r="I35" s="92">
        <v>1</v>
      </c>
      <c r="J35" s="95">
        <v>0</v>
      </c>
    </row>
    <row r="36" spans="2:10" ht="12.75" customHeight="1">
      <c r="B36" s="1100"/>
      <c r="C36" s="90" t="s">
        <v>1028</v>
      </c>
      <c r="D36" s="91">
        <f t="shared" si="7"/>
        <v>0</v>
      </c>
      <c r="E36" s="92">
        <v>0</v>
      </c>
      <c r="F36" s="92">
        <v>0</v>
      </c>
      <c r="G36" s="92">
        <v>0</v>
      </c>
      <c r="H36" s="92">
        <v>0</v>
      </c>
      <c r="I36" s="92">
        <v>4</v>
      </c>
      <c r="J36" s="95">
        <v>1</v>
      </c>
    </row>
    <row r="37" spans="2:10" ht="12.75" customHeight="1">
      <c r="B37" s="1294" t="s">
        <v>360</v>
      </c>
      <c r="C37" s="1652"/>
      <c r="D37" s="80">
        <f aca="true" t="shared" si="8" ref="D37:J37">SUM(D38:D39)</f>
        <v>5</v>
      </c>
      <c r="E37" s="78">
        <f t="shared" si="8"/>
        <v>1</v>
      </c>
      <c r="F37" s="78">
        <f t="shared" si="8"/>
        <v>2</v>
      </c>
      <c r="G37" s="78">
        <f t="shared" si="8"/>
        <v>2</v>
      </c>
      <c r="H37" s="78">
        <f t="shared" si="8"/>
        <v>0</v>
      </c>
      <c r="I37" s="78">
        <f t="shared" si="8"/>
        <v>72</v>
      </c>
      <c r="J37" s="79">
        <f t="shared" si="8"/>
        <v>30</v>
      </c>
    </row>
    <row r="38" spans="2:10" ht="12.75" customHeight="1">
      <c r="B38" s="1100"/>
      <c r="C38" s="90" t="s">
        <v>1030</v>
      </c>
      <c r="D38" s="91">
        <f>SUM(E38:H38)</f>
        <v>4</v>
      </c>
      <c r="E38" s="92">
        <v>1</v>
      </c>
      <c r="F38" s="92">
        <v>1</v>
      </c>
      <c r="G38" s="92">
        <v>2</v>
      </c>
      <c r="H38" s="92">
        <v>0</v>
      </c>
      <c r="I38" s="92">
        <v>62</v>
      </c>
      <c r="J38" s="95">
        <v>25</v>
      </c>
    </row>
    <row r="39" spans="2:10" ht="12.75" customHeight="1">
      <c r="B39" s="1100"/>
      <c r="C39" s="90" t="s">
        <v>1033</v>
      </c>
      <c r="D39" s="91">
        <f>SUM(E39:H39)</f>
        <v>1</v>
      </c>
      <c r="E39" s="92">
        <v>0</v>
      </c>
      <c r="F39" s="92">
        <v>1</v>
      </c>
      <c r="G39" s="92">
        <v>0</v>
      </c>
      <c r="H39" s="92">
        <v>0</v>
      </c>
      <c r="I39" s="92">
        <v>10</v>
      </c>
      <c r="J39" s="95">
        <v>5</v>
      </c>
    </row>
    <row r="40" spans="2:10" ht="12.75" customHeight="1">
      <c r="B40" s="1294" t="s">
        <v>362</v>
      </c>
      <c r="C40" s="1652"/>
      <c r="D40" s="80">
        <f aca="true" t="shared" si="9" ref="D40:J40">SUM(D41:D44)</f>
        <v>3</v>
      </c>
      <c r="E40" s="78">
        <f t="shared" si="9"/>
        <v>0</v>
      </c>
      <c r="F40" s="78">
        <f t="shared" si="9"/>
        <v>3</v>
      </c>
      <c r="G40" s="78">
        <f t="shared" si="9"/>
        <v>0</v>
      </c>
      <c r="H40" s="78">
        <f t="shared" si="9"/>
        <v>0</v>
      </c>
      <c r="I40" s="78">
        <f t="shared" si="9"/>
        <v>45</v>
      </c>
      <c r="J40" s="79">
        <f t="shared" si="9"/>
        <v>19</v>
      </c>
    </row>
    <row r="41" spans="2:10" ht="12.75" customHeight="1">
      <c r="B41" s="1100"/>
      <c r="C41" s="90" t="s">
        <v>1044</v>
      </c>
      <c r="D41" s="91">
        <f>SUM(E41:H41)</f>
        <v>1</v>
      </c>
      <c r="E41" s="92">
        <v>0</v>
      </c>
      <c r="F41" s="92">
        <v>1</v>
      </c>
      <c r="G41" s="92">
        <v>0</v>
      </c>
      <c r="H41" s="92">
        <v>0</v>
      </c>
      <c r="I41" s="92">
        <v>24</v>
      </c>
      <c r="J41" s="95">
        <v>10</v>
      </c>
    </row>
    <row r="42" spans="2:10" ht="12.75" customHeight="1">
      <c r="B42" s="1099"/>
      <c r="C42" s="90" t="s">
        <v>1035</v>
      </c>
      <c r="D42" s="91">
        <f>SUM(E42:H42)</f>
        <v>1</v>
      </c>
      <c r="E42" s="92">
        <v>0</v>
      </c>
      <c r="F42" s="92">
        <v>1</v>
      </c>
      <c r="G42" s="92">
        <v>0</v>
      </c>
      <c r="H42" s="92">
        <v>0</v>
      </c>
      <c r="I42" s="92">
        <v>7</v>
      </c>
      <c r="J42" s="95">
        <v>3</v>
      </c>
    </row>
    <row r="43" spans="2:10" ht="12.75" customHeight="1">
      <c r="B43" s="1100"/>
      <c r="C43" s="90" t="s">
        <v>1037</v>
      </c>
      <c r="D43" s="91">
        <f>SUM(E43:H43)</f>
        <v>1</v>
      </c>
      <c r="E43" s="92">
        <v>0</v>
      </c>
      <c r="F43" s="92">
        <v>1</v>
      </c>
      <c r="G43" s="92">
        <v>0</v>
      </c>
      <c r="H43" s="92">
        <v>0</v>
      </c>
      <c r="I43" s="92">
        <v>8</v>
      </c>
      <c r="J43" s="95">
        <v>4</v>
      </c>
    </row>
    <row r="44" spans="2:10" ht="12.75" customHeight="1">
      <c r="B44" s="1100"/>
      <c r="C44" s="90" t="s">
        <v>1039</v>
      </c>
      <c r="D44" s="91">
        <f>SUM(E44:H44)</f>
        <v>0</v>
      </c>
      <c r="E44" s="92">
        <v>0</v>
      </c>
      <c r="F44" s="92">
        <v>0</v>
      </c>
      <c r="G44" s="92">
        <v>0</v>
      </c>
      <c r="H44" s="92">
        <v>0</v>
      </c>
      <c r="I44" s="92">
        <v>6</v>
      </c>
      <c r="J44" s="95">
        <v>2</v>
      </c>
    </row>
    <row r="45" spans="2:10" ht="12.75" customHeight="1">
      <c r="B45" s="1294" t="s">
        <v>361</v>
      </c>
      <c r="C45" s="1663"/>
      <c r="D45" s="80">
        <f aca="true" t="shared" si="10" ref="D45:J45">SUM(D46:D47)</f>
        <v>2</v>
      </c>
      <c r="E45" s="78">
        <f t="shared" si="10"/>
        <v>0</v>
      </c>
      <c r="F45" s="78">
        <f t="shared" si="10"/>
        <v>2</v>
      </c>
      <c r="G45" s="78">
        <f t="shared" si="10"/>
        <v>0</v>
      </c>
      <c r="H45" s="78">
        <f t="shared" si="10"/>
        <v>0</v>
      </c>
      <c r="I45" s="78">
        <f t="shared" si="10"/>
        <v>46</v>
      </c>
      <c r="J45" s="79">
        <f t="shared" si="10"/>
        <v>16</v>
      </c>
    </row>
    <row r="46" spans="2:10" ht="12.75" customHeight="1">
      <c r="B46" s="1100"/>
      <c r="C46" s="90" t="s">
        <v>1052</v>
      </c>
      <c r="D46" s="91">
        <f>SUM(E46:H46)</f>
        <v>1</v>
      </c>
      <c r="E46" s="92">
        <v>0</v>
      </c>
      <c r="F46" s="92">
        <v>1</v>
      </c>
      <c r="G46" s="92">
        <v>0</v>
      </c>
      <c r="H46" s="92">
        <v>0</v>
      </c>
      <c r="I46" s="92">
        <v>32</v>
      </c>
      <c r="J46" s="95">
        <v>11</v>
      </c>
    </row>
    <row r="47" spans="2:10" ht="12.75" customHeight="1">
      <c r="B47" s="1100"/>
      <c r="C47" s="90" t="s">
        <v>1031</v>
      </c>
      <c r="D47" s="91">
        <f>SUM(E47:H47)</f>
        <v>1</v>
      </c>
      <c r="E47" s="92">
        <v>0</v>
      </c>
      <c r="F47" s="92">
        <v>1</v>
      </c>
      <c r="G47" s="92">
        <v>0</v>
      </c>
      <c r="H47" s="92">
        <v>0</v>
      </c>
      <c r="I47" s="92">
        <v>14</v>
      </c>
      <c r="J47" s="95">
        <v>5</v>
      </c>
    </row>
    <row r="48" spans="2:10" ht="12.75" customHeight="1">
      <c r="B48" s="1294" t="s">
        <v>824</v>
      </c>
      <c r="C48" s="1652"/>
      <c r="D48" s="332">
        <f>SUM(E49:H49)</f>
        <v>6</v>
      </c>
      <c r="E48" s="78">
        <f aca="true" t="shared" si="11" ref="E48:J48">SUM(E49:E55)</f>
        <v>1</v>
      </c>
      <c r="F48" s="78">
        <f t="shared" si="11"/>
        <v>2</v>
      </c>
      <c r="G48" s="78">
        <f t="shared" si="11"/>
        <v>3</v>
      </c>
      <c r="H48" s="78">
        <f t="shared" si="11"/>
        <v>0</v>
      </c>
      <c r="I48" s="78">
        <f t="shared" si="11"/>
        <v>109</v>
      </c>
      <c r="J48" s="79">
        <f t="shared" si="11"/>
        <v>35</v>
      </c>
    </row>
    <row r="49" spans="2:10" ht="12.75" customHeight="1">
      <c r="B49" s="1100"/>
      <c r="C49" s="90" t="s">
        <v>1032</v>
      </c>
      <c r="D49" s="91">
        <f aca="true" t="shared" si="12" ref="D49:D55">SUM(E49:H49)</f>
        <v>6</v>
      </c>
      <c r="E49" s="92">
        <v>1</v>
      </c>
      <c r="F49" s="92">
        <v>2</v>
      </c>
      <c r="G49" s="92">
        <v>3</v>
      </c>
      <c r="H49" s="92">
        <v>0</v>
      </c>
      <c r="I49" s="92">
        <v>79</v>
      </c>
      <c r="J49" s="95">
        <v>24</v>
      </c>
    </row>
    <row r="50" spans="2:10" ht="12.75" customHeight="1">
      <c r="B50" s="1100"/>
      <c r="C50" s="90" t="s">
        <v>1045</v>
      </c>
      <c r="D50" s="91">
        <f t="shared" si="12"/>
        <v>0</v>
      </c>
      <c r="E50" s="92">
        <v>0</v>
      </c>
      <c r="F50" s="92">
        <v>0</v>
      </c>
      <c r="G50" s="92">
        <v>0</v>
      </c>
      <c r="H50" s="92">
        <v>0</v>
      </c>
      <c r="I50" s="92">
        <v>7</v>
      </c>
      <c r="J50" s="95">
        <v>2</v>
      </c>
    </row>
    <row r="51" spans="2:10" ht="12.75" customHeight="1">
      <c r="B51" s="1100"/>
      <c r="C51" s="90" t="s">
        <v>1047</v>
      </c>
      <c r="D51" s="91">
        <f t="shared" si="12"/>
        <v>0</v>
      </c>
      <c r="E51" s="92">
        <v>0</v>
      </c>
      <c r="F51" s="92">
        <v>0</v>
      </c>
      <c r="G51" s="92">
        <v>0</v>
      </c>
      <c r="H51" s="92">
        <v>0</v>
      </c>
      <c r="I51" s="92">
        <v>4</v>
      </c>
      <c r="J51" s="95">
        <v>2</v>
      </c>
    </row>
    <row r="52" spans="2:10" ht="12.75" customHeight="1">
      <c r="B52" s="1100"/>
      <c r="C52" s="90" t="s">
        <v>1049</v>
      </c>
      <c r="D52" s="91">
        <f t="shared" si="12"/>
        <v>0</v>
      </c>
      <c r="E52" s="92">
        <v>0</v>
      </c>
      <c r="F52" s="92">
        <v>0</v>
      </c>
      <c r="G52" s="92">
        <v>0</v>
      </c>
      <c r="H52" s="92">
        <v>0</v>
      </c>
      <c r="I52" s="92">
        <v>4</v>
      </c>
      <c r="J52" s="95">
        <v>2</v>
      </c>
    </row>
    <row r="53" spans="2:10" ht="12.75" customHeight="1">
      <c r="B53" s="1100"/>
      <c r="C53" s="90" t="s">
        <v>1051</v>
      </c>
      <c r="D53" s="91">
        <f t="shared" si="12"/>
        <v>0</v>
      </c>
      <c r="E53" s="92">
        <v>0</v>
      </c>
      <c r="F53" s="92">
        <v>0</v>
      </c>
      <c r="G53" s="92">
        <v>0</v>
      </c>
      <c r="H53" s="92">
        <v>0</v>
      </c>
      <c r="I53" s="92">
        <v>2</v>
      </c>
      <c r="J53" s="95">
        <v>2</v>
      </c>
    </row>
    <row r="54" spans="2:10" ht="12.75" customHeight="1">
      <c r="B54" s="1100"/>
      <c r="C54" s="90" t="s">
        <v>1053</v>
      </c>
      <c r="D54" s="91">
        <f t="shared" si="12"/>
        <v>0</v>
      </c>
      <c r="E54" s="92">
        <v>0</v>
      </c>
      <c r="F54" s="92">
        <v>0</v>
      </c>
      <c r="G54" s="92">
        <v>0</v>
      </c>
      <c r="H54" s="92">
        <v>0</v>
      </c>
      <c r="I54" s="92">
        <v>5</v>
      </c>
      <c r="J54" s="95">
        <v>1</v>
      </c>
    </row>
    <row r="55" spans="2:10" ht="12.75" customHeight="1">
      <c r="B55" s="1100"/>
      <c r="C55" s="90" t="s">
        <v>1055</v>
      </c>
      <c r="D55" s="91">
        <f t="shared" si="12"/>
        <v>0</v>
      </c>
      <c r="E55" s="92">
        <v>0</v>
      </c>
      <c r="F55" s="92">
        <v>0</v>
      </c>
      <c r="G55" s="92">
        <v>0</v>
      </c>
      <c r="H55" s="92">
        <v>0</v>
      </c>
      <c r="I55" s="92">
        <v>8</v>
      </c>
      <c r="J55" s="95">
        <v>2</v>
      </c>
    </row>
    <row r="56" spans="2:10" ht="12.75" customHeight="1">
      <c r="B56" s="1294" t="s">
        <v>364</v>
      </c>
      <c r="C56" s="1652"/>
      <c r="D56" s="80">
        <f aca="true" t="shared" si="13" ref="D56:J56">SUM(D57:D63)</f>
        <v>6</v>
      </c>
      <c r="E56" s="78">
        <f t="shared" si="13"/>
        <v>0</v>
      </c>
      <c r="F56" s="78">
        <f t="shared" si="13"/>
        <v>2</v>
      </c>
      <c r="G56" s="78">
        <f t="shared" si="13"/>
        <v>3</v>
      </c>
      <c r="H56" s="78">
        <f t="shared" si="13"/>
        <v>1</v>
      </c>
      <c r="I56" s="78">
        <f t="shared" si="13"/>
        <v>106</v>
      </c>
      <c r="J56" s="79">
        <f t="shared" si="13"/>
        <v>44</v>
      </c>
    </row>
    <row r="57" spans="2:10" ht="12.75" customHeight="1">
      <c r="B57" s="1100"/>
      <c r="C57" s="90" t="s">
        <v>1034</v>
      </c>
      <c r="D57" s="91">
        <f aca="true" t="shared" si="14" ref="D57:D63">SUM(E57:H57)</f>
        <v>4</v>
      </c>
      <c r="E57" s="92">
        <v>0</v>
      </c>
      <c r="F57" s="92">
        <v>1</v>
      </c>
      <c r="G57" s="92">
        <v>3</v>
      </c>
      <c r="H57" s="92">
        <v>0</v>
      </c>
      <c r="I57" s="92">
        <v>80</v>
      </c>
      <c r="J57" s="95">
        <v>27</v>
      </c>
    </row>
    <row r="58" spans="2:10" ht="12.75" customHeight="1">
      <c r="B58" s="1100"/>
      <c r="C58" s="90" t="s">
        <v>1042</v>
      </c>
      <c r="D58" s="91">
        <f t="shared" si="14"/>
        <v>0</v>
      </c>
      <c r="E58" s="92">
        <v>0</v>
      </c>
      <c r="F58" s="92">
        <v>0</v>
      </c>
      <c r="G58" s="92">
        <v>0</v>
      </c>
      <c r="H58" s="92">
        <v>0</v>
      </c>
      <c r="I58" s="92">
        <v>5</v>
      </c>
      <c r="J58" s="95">
        <v>4</v>
      </c>
    </row>
    <row r="59" spans="2:10" ht="12.75" customHeight="1">
      <c r="B59" s="1100"/>
      <c r="C59" s="90" t="s">
        <v>1043</v>
      </c>
      <c r="D59" s="91">
        <f t="shared" si="14"/>
        <v>0</v>
      </c>
      <c r="E59" s="92">
        <v>0</v>
      </c>
      <c r="F59" s="92">
        <v>0</v>
      </c>
      <c r="G59" s="92">
        <v>0</v>
      </c>
      <c r="H59" s="92">
        <v>0</v>
      </c>
      <c r="I59" s="92">
        <v>4</v>
      </c>
      <c r="J59" s="95">
        <v>4</v>
      </c>
    </row>
    <row r="60" spans="2:10" ht="12.75" customHeight="1">
      <c r="B60" s="1100"/>
      <c r="C60" s="90" t="s">
        <v>1057</v>
      </c>
      <c r="D60" s="91">
        <f t="shared" si="14"/>
        <v>1</v>
      </c>
      <c r="E60" s="92">
        <v>0</v>
      </c>
      <c r="F60" s="92">
        <v>0</v>
      </c>
      <c r="G60" s="92">
        <v>0</v>
      </c>
      <c r="H60" s="92">
        <v>1</v>
      </c>
      <c r="I60" s="92">
        <v>8</v>
      </c>
      <c r="J60" s="95">
        <v>4</v>
      </c>
    </row>
    <row r="61" spans="2:10" ht="12.75" customHeight="1">
      <c r="B61" s="1100"/>
      <c r="C61" s="90" t="s">
        <v>1059</v>
      </c>
      <c r="D61" s="91">
        <f t="shared" si="14"/>
        <v>1</v>
      </c>
      <c r="E61" s="92">
        <v>0</v>
      </c>
      <c r="F61" s="92">
        <v>1</v>
      </c>
      <c r="G61" s="92">
        <v>0</v>
      </c>
      <c r="H61" s="92">
        <v>0</v>
      </c>
      <c r="I61" s="92">
        <v>3</v>
      </c>
      <c r="J61" s="95">
        <v>2</v>
      </c>
    </row>
    <row r="62" spans="2:10" ht="12">
      <c r="B62" s="1100"/>
      <c r="C62" s="90" t="s">
        <v>1061</v>
      </c>
      <c r="D62" s="91">
        <f t="shared" si="14"/>
        <v>0</v>
      </c>
      <c r="E62" s="92">
        <v>0</v>
      </c>
      <c r="F62" s="92">
        <v>0</v>
      </c>
      <c r="G62" s="92">
        <v>0</v>
      </c>
      <c r="H62" s="92">
        <v>0</v>
      </c>
      <c r="I62" s="92">
        <v>3</v>
      </c>
      <c r="J62" s="95">
        <v>2</v>
      </c>
    </row>
    <row r="63" spans="2:10" ht="12.75" customHeight="1">
      <c r="B63" s="1101"/>
      <c r="C63" s="97" t="s">
        <v>1063</v>
      </c>
      <c r="D63" s="98">
        <f t="shared" si="14"/>
        <v>0</v>
      </c>
      <c r="E63" s="100">
        <v>0</v>
      </c>
      <c r="F63" s="100">
        <v>0</v>
      </c>
      <c r="G63" s="100">
        <v>0</v>
      </c>
      <c r="H63" s="100">
        <v>0</v>
      </c>
      <c r="I63" s="100">
        <v>3</v>
      </c>
      <c r="J63" s="101">
        <v>1</v>
      </c>
    </row>
    <row r="64" ht="12">
      <c r="B64" s="1021" t="s">
        <v>825</v>
      </c>
    </row>
  </sheetData>
  <mergeCells count="17">
    <mergeCell ref="B40:C40"/>
    <mergeCell ref="B45:C45"/>
    <mergeCell ref="B48:C48"/>
    <mergeCell ref="B56:C56"/>
    <mergeCell ref="B17:C17"/>
    <mergeCell ref="B23:C23"/>
    <mergeCell ref="B28:C28"/>
    <mergeCell ref="B37:C37"/>
    <mergeCell ref="B11:C11"/>
    <mergeCell ref="B6:C6"/>
    <mergeCell ref="J3:J4"/>
    <mergeCell ref="B8:C8"/>
    <mergeCell ref="B9:C9"/>
    <mergeCell ref="B3:C4"/>
    <mergeCell ref="B5:C5"/>
    <mergeCell ref="D3:H3"/>
    <mergeCell ref="I3:I4"/>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M71"/>
  <sheetViews>
    <sheetView workbookViewId="0" topLeftCell="A1">
      <selection activeCell="A1" sqref="A1"/>
    </sheetView>
  </sheetViews>
  <sheetFormatPr defaultColWidth="9.00390625" defaultRowHeight="13.5"/>
  <cols>
    <col min="1" max="1" width="2.625" style="105" customWidth="1"/>
    <col min="2" max="2" width="4.375" style="105" customWidth="1"/>
    <col min="3" max="3" width="3.125" style="105" customWidth="1"/>
    <col min="4" max="4" width="21.875" style="105" customWidth="1"/>
    <col min="5" max="7" width="8.125" style="105" customWidth="1"/>
    <col min="8" max="8" width="9.00390625" style="105" bestFit="1" customWidth="1"/>
    <col min="9" max="13" width="8.125" style="105" customWidth="1"/>
    <col min="14" max="16384" width="9.00390625" style="105" customWidth="1"/>
  </cols>
  <sheetData>
    <row r="1" ht="15" customHeight="1"/>
    <row r="2" ht="15" customHeight="1">
      <c r="B2" s="1102" t="s">
        <v>878</v>
      </c>
    </row>
    <row r="3" spans="3:13" ht="15" customHeight="1" thickBot="1">
      <c r="C3" s="1103"/>
      <c r="D3" s="136"/>
      <c r="E3" s="136"/>
      <c r="F3" s="136"/>
      <c r="G3" s="136"/>
      <c r="H3" s="136"/>
      <c r="I3" s="136"/>
      <c r="J3" s="136"/>
      <c r="K3" s="136"/>
      <c r="L3" s="136"/>
      <c r="M3" s="523" t="s">
        <v>842</v>
      </c>
    </row>
    <row r="4" spans="2:13" s="1021" customFormat="1" ht="15" customHeight="1" thickTop="1">
      <c r="B4" s="1669" t="s">
        <v>843</v>
      </c>
      <c r="C4" s="1670"/>
      <c r="D4" s="1671"/>
      <c r="E4" s="1664" t="s">
        <v>844</v>
      </c>
      <c r="F4" s="1672"/>
      <c r="G4" s="1673"/>
      <c r="H4" s="1664" t="s">
        <v>845</v>
      </c>
      <c r="I4" s="1672"/>
      <c r="J4" s="1673"/>
      <c r="K4" s="1664" t="s">
        <v>846</v>
      </c>
      <c r="L4" s="1665"/>
      <c r="M4" s="1666"/>
    </row>
    <row r="5" spans="2:13" s="1021" customFormat="1" ht="15" customHeight="1">
      <c r="B5" s="1509" t="s">
        <v>847</v>
      </c>
      <c r="C5" s="1674"/>
      <c r="D5" s="1675"/>
      <c r="E5" s="115" t="s">
        <v>848</v>
      </c>
      <c r="F5" s="115" t="s">
        <v>827</v>
      </c>
      <c r="G5" s="115" t="s">
        <v>828</v>
      </c>
      <c r="H5" s="115" t="s">
        <v>829</v>
      </c>
      <c r="I5" s="115" t="s">
        <v>827</v>
      </c>
      <c r="J5" s="115" t="s">
        <v>828</v>
      </c>
      <c r="K5" s="115" t="s">
        <v>829</v>
      </c>
      <c r="L5" s="115" t="s">
        <v>827</v>
      </c>
      <c r="M5" s="115" t="s">
        <v>828</v>
      </c>
    </row>
    <row r="6" spans="2:13" s="1021" customFormat="1" ht="7.5" customHeight="1">
      <c r="B6" s="1104"/>
      <c r="C6" s="1105"/>
      <c r="D6" s="32"/>
      <c r="E6" s="742"/>
      <c r="F6" s="1105"/>
      <c r="G6" s="1105"/>
      <c r="H6" s="1105"/>
      <c r="I6" s="1105"/>
      <c r="J6" s="1105"/>
      <c r="K6" s="1105"/>
      <c r="L6" s="1105"/>
      <c r="M6" s="744"/>
    </row>
    <row r="7" spans="2:13" s="1021" customFormat="1" ht="15" customHeight="1">
      <c r="B7" s="1676" t="s">
        <v>849</v>
      </c>
      <c r="C7" s="1677"/>
      <c r="D7" s="1678"/>
      <c r="E7" s="134">
        <f aca="true" t="shared" si="0" ref="E7:G8">H7+K7</f>
        <v>144803</v>
      </c>
      <c r="F7" s="134">
        <f t="shared" si="0"/>
        <v>176932</v>
      </c>
      <c r="G7" s="134">
        <f t="shared" si="0"/>
        <v>92167</v>
      </c>
      <c r="H7" s="134">
        <v>110043</v>
      </c>
      <c r="I7" s="134">
        <v>132851</v>
      </c>
      <c r="J7" s="134">
        <v>71792</v>
      </c>
      <c r="K7" s="134">
        <v>34760</v>
      </c>
      <c r="L7" s="134">
        <v>44081</v>
      </c>
      <c r="M7" s="1107">
        <v>20375</v>
      </c>
    </row>
    <row r="8" spans="2:13" s="1021" customFormat="1" ht="15" customHeight="1">
      <c r="B8" s="1099"/>
      <c r="C8" s="1108"/>
      <c r="D8" s="1109" t="s">
        <v>850</v>
      </c>
      <c r="E8" s="134">
        <f t="shared" si="0"/>
        <v>171956</v>
      </c>
      <c r="F8" s="134">
        <f t="shared" si="0"/>
        <v>207599</v>
      </c>
      <c r="G8" s="134">
        <f t="shared" si="0"/>
        <v>117866</v>
      </c>
      <c r="H8" s="134">
        <v>130308</v>
      </c>
      <c r="I8" s="134">
        <v>156524</v>
      </c>
      <c r="J8" s="134">
        <v>90535</v>
      </c>
      <c r="K8" s="134">
        <v>41648</v>
      </c>
      <c r="L8" s="134">
        <v>51075</v>
      </c>
      <c r="M8" s="1107">
        <v>27331</v>
      </c>
    </row>
    <row r="9" spans="2:13" s="1021" customFormat="1" ht="15" customHeight="1">
      <c r="B9" s="1099"/>
      <c r="C9" s="742"/>
      <c r="D9" s="1109"/>
      <c r="E9" s="134"/>
      <c r="F9" s="134"/>
      <c r="G9" s="134"/>
      <c r="H9" s="134"/>
      <c r="I9" s="134"/>
      <c r="J9" s="134"/>
      <c r="K9" s="134"/>
      <c r="L9" s="134"/>
      <c r="M9" s="1107"/>
    </row>
    <row r="10" spans="2:13" s="1110" customFormat="1" ht="15" customHeight="1">
      <c r="B10" s="123"/>
      <c r="C10" s="131"/>
      <c r="D10" s="1111">
        <v>53</v>
      </c>
      <c r="E10" s="123">
        <f aca="true" t="shared" si="1" ref="E10:M10">SUM(E12:E23)/12</f>
        <v>184021</v>
      </c>
      <c r="F10" s="124">
        <f t="shared" si="1"/>
        <v>220960.41666666666</v>
      </c>
      <c r="G10" s="124">
        <f t="shared" si="1"/>
        <v>127156.75</v>
      </c>
      <c r="H10" s="124">
        <f t="shared" si="1"/>
        <v>140642</v>
      </c>
      <c r="I10" s="124">
        <f t="shared" si="1"/>
        <v>168222.08333333334</v>
      </c>
      <c r="J10" s="124">
        <f t="shared" si="1"/>
        <v>98066.08333333333</v>
      </c>
      <c r="K10" s="124">
        <f t="shared" si="1"/>
        <v>43379</v>
      </c>
      <c r="L10" s="124">
        <f t="shared" si="1"/>
        <v>52738.333333333336</v>
      </c>
      <c r="M10" s="1112">
        <f t="shared" si="1"/>
        <v>29090.666666666668</v>
      </c>
    </row>
    <row r="11" spans="2:13" s="1021" customFormat="1" ht="15" customHeight="1">
      <c r="B11" s="1099"/>
      <c r="C11" s="1113"/>
      <c r="D11" s="1114"/>
      <c r="E11" s="134"/>
      <c r="F11" s="134"/>
      <c r="G11" s="134"/>
      <c r="H11" s="94"/>
      <c r="I11" s="94"/>
      <c r="J11" s="94"/>
      <c r="K11" s="94"/>
      <c r="L11" s="94"/>
      <c r="M11" s="86"/>
    </row>
    <row r="12" spans="2:13" s="1021" customFormat="1" ht="15" customHeight="1">
      <c r="B12" s="1099"/>
      <c r="C12" s="742"/>
      <c r="D12" s="1107" t="s">
        <v>851</v>
      </c>
      <c r="E12" s="134">
        <f aca="true" t="shared" si="2" ref="E12:E23">H12+K12</f>
        <v>138554</v>
      </c>
      <c r="F12" s="134">
        <f aca="true" t="shared" si="3" ref="F12:F23">I12+L12</f>
        <v>167230</v>
      </c>
      <c r="G12" s="134">
        <f aca="true" t="shared" si="4" ref="G12:G23">J12+M12</f>
        <v>94284</v>
      </c>
      <c r="H12" s="94">
        <v>133874</v>
      </c>
      <c r="I12" s="94">
        <v>161034</v>
      </c>
      <c r="J12" s="94">
        <v>91944</v>
      </c>
      <c r="K12" s="94">
        <v>4680</v>
      </c>
      <c r="L12" s="94">
        <v>6196</v>
      </c>
      <c r="M12" s="86">
        <v>2340</v>
      </c>
    </row>
    <row r="13" spans="2:13" s="1021" customFormat="1" ht="15" customHeight="1">
      <c r="B13" s="1099"/>
      <c r="C13" s="742"/>
      <c r="D13" s="1115" t="s">
        <v>852</v>
      </c>
      <c r="E13" s="134">
        <f t="shared" si="2"/>
        <v>135943</v>
      </c>
      <c r="F13" s="134">
        <f t="shared" si="3"/>
        <v>162219</v>
      </c>
      <c r="G13" s="134">
        <f t="shared" si="4"/>
        <v>94454</v>
      </c>
      <c r="H13" s="94">
        <v>135563</v>
      </c>
      <c r="I13" s="94">
        <v>161622</v>
      </c>
      <c r="J13" s="94">
        <v>94417</v>
      </c>
      <c r="K13" s="94">
        <v>380</v>
      </c>
      <c r="L13" s="94">
        <v>597</v>
      </c>
      <c r="M13" s="86">
        <v>37</v>
      </c>
    </row>
    <row r="14" spans="2:13" s="1021" customFormat="1" ht="15" customHeight="1">
      <c r="B14" s="1099"/>
      <c r="C14" s="742"/>
      <c r="D14" s="1115" t="s">
        <v>830</v>
      </c>
      <c r="E14" s="134">
        <f t="shared" si="2"/>
        <v>157547</v>
      </c>
      <c r="F14" s="134">
        <f t="shared" si="3"/>
        <v>189051</v>
      </c>
      <c r="G14" s="134">
        <f t="shared" si="4"/>
        <v>107530</v>
      </c>
      <c r="H14" s="94">
        <v>136332</v>
      </c>
      <c r="I14" s="94">
        <v>163335</v>
      </c>
      <c r="J14" s="94">
        <v>93462</v>
      </c>
      <c r="K14" s="94">
        <v>21215</v>
      </c>
      <c r="L14" s="94">
        <v>25716</v>
      </c>
      <c r="M14" s="86">
        <v>14068</v>
      </c>
    </row>
    <row r="15" spans="2:13" s="1021" customFormat="1" ht="15" customHeight="1">
      <c r="B15" s="1099"/>
      <c r="C15" s="742"/>
      <c r="D15" s="1115" t="s">
        <v>831</v>
      </c>
      <c r="E15" s="134">
        <f t="shared" si="2"/>
        <v>143336</v>
      </c>
      <c r="F15" s="134">
        <f t="shared" si="3"/>
        <v>170803</v>
      </c>
      <c r="G15" s="134">
        <f t="shared" si="4"/>
        <v>100278</v>
      </c>
      <c r="H15" s="94">
        <v>139085</v>
      </c>
      <c r="I15" s="94">
        <v>165006</v>
      </c>
      <c r="J15" s="94">
        <v>98450</v>
      </c>
      <c r="K15" s="94">
        <v>4251</v>
      </c>
      <c r="L15" s="94">
        <v>5797</v>
      </c>
      <c r="M15" s="86">
        <v>1828</v>
      </c>
    </row>
    <row r="16" spans="2:13" s="1021" customFormat="1" ht="15" customHeight="1">
      <c r="B16" s="1099"/>
      <c r="C16" s="742"/>
      <c r="D16" s="1115" t="s">
        <v>832</v>
      </c>
      <c r="E16" s="134">
        <f t="shared" si="2"/>
        <v>140191</v>
      </c>
      <c r="F16" s="134">
        <f t="shared" si="3"/>
        <v>167454</v>
      </c>
      <c r="G16" s="134">
        <f t="shared" si="4"/>
        <v>98074</v>
      </c>
      <c r="H16" s="94">
        <v>137935</v>
      </c>
      <c r="I16" s="94">
        <v>165050</v>
      </c>
      <c r="J16" s="94">
        <v>96045</v>
      </c>
      <c r="K16" s="94">
        <v>2256</v>
      </c>
      <c r="L16" s="94">
        <v>2404</v>
      </c>
      <c r="M16" s="86">
        <v>2029</v>
      </c>
    </row>
    <row r="17" spans="2:13" s="1021" customFormat="1" ht="15" customHeight="1">
      <c r="B17" s="1099"/>
      <c r="C17" s="742"/>
      <c r="D17" s="1115" t="s">
        <v>833</v>
      </c>
      <c r="E17" s="134">
        <f t="shared" si="2"/>
        <v>245172</v>
      </c>
      <c r="F17" s="134">
        <f t="shared" si="3"/>
        <v>294034</v>
      </c>
      <c r="G17" s="134">
        <f t="shared" si="4"/>
        <v>169721</v>
      </c>
      <c r="H17" s="94">
        <v>142241</v>
      </c>
      <c r="I17" s="94">
        <v>168759</v>
      </c>
      <c r="J17" s="94">
        <v>101292</v>
      </c>
      <c r="K17" s="94">
        <v>102931</v>
      </c>
      <c r="L17" s="94">
        <v>125275</v>
      </c>
      <c r="M17" s="86">
        <v>68429</v>
      </c>
    </row>
    <row r="18" spans="2:13" s="1021" customFormat="1" ht="15" customHeight="1">
      <c r="B18" s="1099"/>
      <c r="C18" s="742"/>
      <c r="D18" s="1115" t="s">
        <v>834</v>
      </c>
      <c r="E18" s="134">
        <f t="shared" si="2"/>
        <v>218224</v>
      </c>
      <c r="F18" s="134">
        <f t="shared" si="3"/>
        <v>263315</v>
      </c>
      <c r="G18" s="134">
        <f t="shared" si="4"/>
        <v>149012</v>
      </c>
      <c r="H18" s="94">
        <v>143840</v>
      </c>
      <c r="I18" s="94">
        <v>172162</v>
      </c>
      <c r="J18" s="94">
        <v>100368</v>
      </c>
      <c r="K18" s="94">
        <v>74384</v>
      </c>
      <c r="L18" s="94">
        <v>91153</v>
      </c>
      <c r="M18" s="86">
        <v>48644</v>
      </c>
    </row>
    <row r="19" spans="2:13" s="1021" customFormat="1" ht="15" customHeight="1">
      <c r="B19" s="1099"/>
      <c r="C19" s="742"/>
      <c r="D19" s="1115" t="s">
        <v>835</v>
      </c>
      <c r="E19" s="134">
        <f t="shared" si="2"/>
        <v>180679</v>
      </c>
      <c r="F19" s="134">
        <f t="shared" si="3"/>
        <v>214990</v>
      </c>
      <c r="G19" s="134">
        <f t="shared" si="4"/>
        <v>128300</v>
      </c>
      <c r="H19" s="94">
        <v>142313</v>
      </c>
      <c r="I19" s="94">
        <v>170437</v>
      </c>
      <c r="J19" s="94">
        <v>99379</v>
      </c>
      <c r="K19" s="94">
        <v>38366</v>
      </c>
      <c r="L19" s="94">
        <v>44553</v>
      </c>
      <c r="M19" s="86">
        <v>28921</v>
      </c>
    </row>
    <row r="20" spans="2:13" s="1021" customFormat="1" ht="15" customHeight="1">
      <c r="B20" s="1099"/>
      <c r="C20" s="742"/>
      <c r="D20" s="1115" t="s">
        <v>836</v>
      </c>
      <c r="E20" s="134">
        <f t="shared" si="2"/>
        <v>143406</v>
      </c>
      <c r="F20" s="134">
        <f t="shared" si="3"/>
        <v>171289</v>
      </c>
      <c r="G20" s="134">
        <f t="shared" si="4"/>
        <v>100566</v>
      </c>
      <c r="H20" s="94">
        <v>141995</v>
      </c>
      <c r="I20" s="94">
        <v>169575</v>
      </c>
      <c r="J20" s="94">
        <v>99619</v>
      </c>
      <c r="K20" s="94">
        <v>1411</v>
      </c>
      <c r="L20" s="94">
        <v>1714</v>
      </c>
      <c r="M20" s="86">
        <v>947</v>
      </c>
    </row>
    <row r="21" spans="2:13" s="1021" customFormat="1" ht="15" customHeight="1">
      <c r="B21" s="1099"/>
      <c r="C21" s="742"/>
      <c r="D21" s="1115" t="s">
        <v>853</v>
      </c>
      <c r="E21" s="134">
        <f t="shared" si="2"/>
        <v>146456</v>
      </c>
      <c r="F21" s="134">
        <f t="shared" si="3"/>
        <v>175455</v>
      </c>
      <c r="G21" s="134">
        <f t="shared" si="4"/>
        <v>101928</v>
      </c>
      <c r="H21" s="94">
        <v>143199</v>
      </c>
      <c r="I21" s="94">
        <v>171874</v>
      </c>
      <c r="J21" s="94">
        <v>99169</v>
      </c>
      <c r="K21" s="94">
        <v>3257</v>
      </c>
      <c r="L21" s="94">
        <v>3581</v>
      </c>
      <c r="M21" s="86">
        <v>2759</v>
      </c>
    </row>
    <row r="22" spans="2:13" s="1021" customFormat="1" ht="15" customHeight="1">
      <c r="B22" s="1099"/>
      <c r="C22" s="742"/>
      <c r="D22" s="1115" t="s">
        <v>854</v>
      </c>
      <c r="E22" s="134">
        <f t="shared" si="2"/>
        <v>152507</v>
      </c>
      <c r="F22" s="134">
        <f t="shared" si="3"/>
        <v>185171</v>
      </c>
      <c r="G22" s="134">
        <f t="shared" si="4"/>
        <v>102783</v>
      </c>
      <c r="H22" s="94">
        <v>144914</v>
      </c>
      <c r="I22" s="94">
        <v>174092</v>
      </c>
      <c r="J22" s="94">
        <v>100497</v>
      </c>
      <c r="K22" s="94">
        <v>7593</v>
      </c>
      <c r="L22" s="94">
        <v>11079</v>
      </c>
      <c r="M22" s="86">
        <v>2286</v>
      </c>
    </row>
    <row r="23" spans="2:13" s="1021" customFormat="1" ht="15" customHeight="1">
      <c r="B23" s="1099"/>
      <c r="C23" s="742"/>
      <c r="D23" s="1115" t="s">
        <v>855</v>
      </c>
      <c r="E23" s="134">
        <f t="shared" si="2"/>
        <v>406237</v>
      </c>
      <c r="F23" s="134">
        <f t="shared" si="3"/>
        <v>490514</v>
      </c>
      <c r="G23" s="134">
        <f t="shared" si="4"/>
        <v>278951</v>
      </c>
      <c r="H23" s="94">
        <v>146413</v>
      </c>
      <c r="I23" s="94">
        <v>175719</v>
      </c>
      <c r="J23" s="94">
        <v>102151</v>
      </c>
      <c r="K23" s="94">
        <v>259824</v>
      </c>
      <c r="L23" s="94">
        <v>314795</v>
      </c>
      <c r="M23" s="86">
        <v>176800</v>
      </c>
    </row>
    <row r="24" spans="2:13" s="1021" customFormat="1" ht="15" customHeight="1">
      <c r="B24" s="1099"/>
      <c r="C24" s="742"/>
      <c r="D24" s="1115"/>
      <c r="E24" s="134"/>
      <c r="F24" s="134"/>
      <c r="G24" s="134"/>
      <c r="H24" s="94"/>
      <c r="I24" s="94"/>
      <c r="J24" s="94"/>
      <c r="K24" s="94"/>
      <c r="L24" s="94"/>
      <c r="M24" s="86"/>
    </row>
    <row r="25" spans="2:13" s="1021" customFormat="1" ht="15" customHeight="1">
      <c r="B25" s="1682" t="s">
        <v>856</v>
      </c>
      <c r="C25" s="1667" t="s">
        <v>539</v>
      </c>
      <c r="D25" s="1668"/>
      <c r="E25" s="134">
        <f aca="true" t="shared" si="5" ref="E25:G29">H25+K25</f>
        <v>170592</v>
      </c>
      <c r="F25" s="134">
        <f t="shared" si="5"/>
        <v>181482</v>
      </c>
      <c r="G25" s="134">
        <f t="shared" si="5"/>
        <v>94642</v>
      </c>
      <c r="H25" s="94">
        <v>143460</v>
      </c>
      <c r="I25" s="94">
        <v>153088</v>
      </c>
      <c r="J25" s="94">
        <v>76342</v>
      </c>
      <c r="K25" s="94">
        <v>27132</v>
      </c>
      <c r="L25" s="94">
        <v>28394</v>
      </c>
      <c r="M25" s="86">
        <v>18300</v>
      </c>
    </row>
    <row r="26" spans="2:13" s="1021" customFormat="1" ht="15" customHeight="1">
      <c r="B26" s="1682"/>
      <c r="C26" s="1667" t="s">
        <v>837</v>
      </c>
      <c r="D26" s="1668"/>
      <c r="E26" s="134">
        <f t="shared" si="5"/>
        <v>152503</v>
      </c>
      <c r="F26" s="134">
        <f t="shared" si="5"/>
        <v>179973</v>
      </c>
      <c r="G26" s="134">
        <f t="shared" si="5"/>
        <v>84574</v>
      </c>
      <c r="H26" s="94">
        <v>127150</v>
      </c>
      <c r="I26" s="94">
        <v>147870</v>
      </c>
      <c r="J26" s="94">
        <v>74838</v>
      </c>
      <c r="K26" s="94">
        <v>25353</v>
      </c>
      <c r="L26" s="94">
        <v>32103</v>
      </c>
      <c r="M26" s="86">
        <v>9736</v>
      </c>
    </row>
    <row r="27" spans="2:13" s="1021" customFormat="1" ht="15" customHeight="1">
      <c r="B27" s="1682"/>
      <c r="C27" s="1667" t="s">
        <v>838</v>
      </c>
      <c r="D27" s="1668"/>
      <c r="E27" s="134">
        <f t="shared" si="5"/>
        <v>140328</v>
      </c>
      <c r="F27" s="134">
        <f t="shared" si="5"/>
        <v>185563</v>
      </c>
      <c r="G27" s="134">
        <f t="shared" si="5"/>
        <v>95648</v>
      </c>
      <c r="H27" s="94">
        <v>110828</v>
      </c>
      <c r="I27" s="94">
        <v>144633</v>
      </c>
      <c r="J27" s="94">
        <v>77380</v>
      </c>
      <c r="K27" s="94">
        <v>29500</v>
      </c>
      <c r="L27" s="94">
        <v>40930</v>
      </c>
      <c r="M27" s="86">
        <v>18268</v>
      </c>
    </row>
    <row r="28" spans="2:13" s="1021" customFormat="1" ht="15" customHeight="1">
      <c r="B28" s="1682"/>
      <c r="C28" s="1117"/>
      <c r="D28" s="1118" t="s">
        <v>857</v>
      </c>
      <c r="E28" s="134">
        <f t="shared" si="5"/>
        <v>136723</v>
      </c>
      <c r="F28" s="134">
        <f t="shared" si="5"/>
        <v>195487</v>
      </c>
      <c r="G28" s="134">
        <f t="shared" si="5"/>
        <v>95134</v>
      </c>
      <c r="H28" s="94">
        <v>106544</v>
      </c>
      <c r="I28" s="94">
        <v>149607</v>
      </c>
      <c r="J28" s="94">
        <v>75947</v>
      </c>
      <c r="K28" s="94">
        <v>30179</v>
      </c>
      <c r="L28" s="94">
        <v>45880</v>
      </c>
      <c r="M28" s="86">
        <v>19187</v>
      </c>
    </row>
    <row r="29" spans="2:13" s="1021" customFormat="1" ht="15" customHeight="1">
      <c r="B29" s="1682"/>
      <c r="C29" s="1117"/>
      <c r="D29" s="1118" t="s">
        <v>858</v>
      </c>
      <c r="E29" s="134">
        <f t="shared" si="5"/>
        <v>101553</v>
      </c>
      <c r="F29" s="134">
        <f t="shared" si="5"/>
        <v>166147</v>
      </c>
      <c r="G29" s="134">
        <f t="shared" si="5"/>
        <v>83078</v>
      </c>
      <c r="H29" s="94">
        <v>84350</v>
      </c>
      <c r="I29" s="94">
        <v>136423</v>
      </c>
      <c r="J29" s="94">
        <v>69469</v>
      </c>
      <c r="K29" s="94">
        <v>17203</v>
      </c>
      <c r="L29" s="94">
        <v>29724</v>
      </c>
      <c r="M29" s="86">
        <v>13609</v>
      </c>
    </row>
    <row r="30" spans="2:13" s="1021" customFormat="1" ht="15" customHeight="1">
      <c r="B30" s="1682"/>
      <c r="C30" s="1117"/>
      <c r="D30" s="1118" t="s">
        <v>859</v>
      </c>
      <c r="E30" s="134">
        <f aca="true" t="shared" si="6" ref="E30:E44">H30+K30</f>
        <v>120121</v>
      </c>
      <c r="F30" s="134">
        <v>144126</v>
      </c>
      <c r="G30" s="134">
        <f>J30+M30</f>
        <v>86301</v>
      </c>
      <c r="H30" s="94">
        <v>101022</v>
      </c>
      <c r="I30" s="94">
        <v>120535</v>
      </c>
      <c r="J30" s="94">
        <v>73293</v>
      </c>
      <c r="K30" s="94">
        <v>19099</v>
      </c>
      <c r="L30" s="94">
        <v>23590</v>
      </c>
      <c r="M30" s="86">
        <v>13008</v>
      </c>
    </row>
    <row r="31" spans="2:13" s="1021" customFormat="1" ht="15" customHeight="1">
      <c r="B31" s="1682"/>
      <c r="C31" s="1117"/>
      <c r="D31" s="1118" t="s">
        <v>860</v>
      </c>
      <c r="E31" s="134">
        <f t="shared" si="6"/>
        <v>197884</v>
      </c>
      <c r="F31" s="134">
        <f aca="true" t="shared" si="7" ref="F31:F44">I31+L31</f>
        <v>208440</v>
      </c>
      <c r="G31" s="134">
        <v>129860</v>
      </c>
      <c r="H31" s="94">
        <v>146476</v>
      </c>
      <c r="I31" s="94">
        <v>154416</v>
      </c>
      <c r="J31" s="94">
        <v>95264</v>
      </c>
      <c r="K31" s="94">
        <v>51408</v>
      </c>
      <c r="L31" s="94">
        <v>54024</v>
      </c>
      <c r="M31" s="86">
        <v>36596</v>
      </c>
    </row>
    <row r="32" spans="2:13" s="1021" customFormat="1" ht="15" customHeight="1">
      <c r="B32" s="1682"/>
      <c r="C32" s="1117"/>
      <c r="D32" s="1118" t="s">
        <v>578</v>
      </c>
      <c r="E32" s="134">
        <f t="shared" si="6"/>
        <v>188654</v>
      </c>
      <c r="F32" s="134">
        <f t="shared" si="7"/>
        <v>197736</v>
      </c>
      <c r="G32" s="134">
        <f aca="true" t="shared" si="8" ref="G32:G40">J32+M32</f>
        <v>119560</v>
      </c>
      <c r="H32" s="94">
        <v>156203</v>
      </c>
      <c r="I32" s="94">
        <v>163760</v>
      </c>
      <c r="J32" s="94">
        <v>99154</v>
      </c>
      <c r="K32" s="94">
        <v>32451</v>
      </c>
      <c r="L32" s="94">
        <v>33976</v>
      </c>
      <c r="M32" s="86">
        <v>20406</v>
      </c>
    </row>
    <row r="33" spans="2:13" s="1021" customFormat="1" ht="15" customHeight="1">
      <c r="B33" s="1682"/>
      <c r="C33" s="1117"/>
      <c r="D33" s="1118" t="s">
        <v>861</v>
      </c>
      <c r="E33" s="134">
        <f t="shared" si="6"/>
        <v>157678</v>
      </c>
      <c r="F33" s="134">
        <f t="shared" si="7"/>
        <v>167783</v>
      </c>
      <c r="G33" s="134">
        <f t="shared" si="8"/>
        <v>113098</v>
      </c>
      <c r="H33" s="94">
        <v>124143</v>
      </c>
      <c r="I33" s="94">
        <v>132065</v>
      </c>
      <c r="J33" s="94">
        <v>89139</v>
      </c>
      <c r="K33" s="94">
        <v>33535</v>
      </c>
      <c r="L33" s="94">
        <v>35718</v>
      </c>
      <c r="M33" s="86">
        <v>23959</v>
      </c>
    </row>
    <row r="34" spans="2:13" s="1021" customFormat="1" ht="15" customHeight="1">
      <c r="B34" s="1682"/>
      <c r="C34" s="1117"/>
      <c r="D34" s="1118" t="s">
        <v>862</v>
      </c>
      <c r="E34" s="134">
        <f t="shared" si="6"/>
        <v>136929</v>
      </c>
      <c r="F34" s="134">
        <f t="shared" si="7"/>
        <v>185696</v>
      </c>
      <c r="G34" s="134">
        <f t="shared" si="8"/>
        <v>105998</v>
      </c>
      <c r="H34" s="94">
        <v>106335</v>
      </c>
      <c r="I34" s="94">
        <v>143355</v>
      </c>
      <c r="J34" s="94">
        <v>82841</v>
      </c>
      <c r="K34" s="94">
        <v>30594</v>
      </c>
      <c r="L34" s="94">
        <v>42341</v>
      </c>
      <c r="M34" s="86">
        <v>23157</v>
      </c>
    </row>
    <row r="35" spans="2:13" s="1021" customFormat="1" ht="15" customHeight="1">
      <c r="B35" s="1682"/>
      <c r="C35" s="1117"/>
      <c r="D35" s="1118" t="s">
        <v>863</v>
      </c>
      <c r="E35" s="134">
        <f t="shared" si="6"/>
        <v>143007</v>
      </c>
      <c r="F35" s="134">
        <f t="shared" si="7"/>
        <v>188197</v>
      </c>
      <c r="G35" s="134">
        <f t="shared" si="8"/>
        <v>91202</v>
      </c>
      <c r="H35" s="94">
        <v>113552</v>
      </c>
      <c r="I35" s="94">
        <v>146267</v>
      </c>
      <c r="J35" s="94">
        <v>76009</v>
      </c>
      <c r="K35" s="94">
        <v>29455</v>
      </c>
      <c r="L35" s="94">
        <v>41930</v>
      </c>
      <c r="M35" s="86">
        <v>15193</v>
      </c>
    </row>
    <row r="36" spans="2:13" s="1021" customFormat="1" ht="15" customHeight="1">
      <c r="B36" s="1682"/>
      <c r="C36" s="1667" t="s">
        <v>864</v>
      </c>
      <c r="D36" s="1668"/>
      <c r="E36" s="134">
        <f t="shared" si="6"/>
        <v>154695</v>
      </c>
      <c r="F36" s="134">
        <f t="shared" si="7"/>
        <v>181744</v>
      </c>
      <c r="G36" s="134">
        <f t="shared" si="8"/>
        <v>108491</v>
      </c>
      <c r="H36" s="94">
        <v>120785</v>
      </c>
      <c r="I36" s="94">
        <v>140251</v>
      </c>
      <c r="J36" s="94">
        <v>87458</v>
      </c>
      <c r="K36" s="94">
        <v>33910</v>
      </c>
      <c r="L36" s="94">
        <v>41493</v>
      </c>
      <c r="M36" s="86">
        <v>21033</v>
      </c>
    </row>
    <row r="37" spans="2:13" s="1021" customFormat="1" ht="15" customHeight="1">
      <c r="B37" s="1682"/>
      <c r="C37" s="1667" t="s">
        <v>839</v>
      </c>
      <c r="D37" s="1668"/>
      <c r="E37" s="134">
        <f t="shared" si="6"/>
        <v>259960</v>
      </c>
      <c r="F37" s="134">
        <f t="shared" si="7"/>
        <v>333255</v>
      </c>
      <c r="G37" s="134">
        <f t="shared" si="8"/>
        <v>185132</v>
      </c>
      <c r="H37" s="94">
        <v>179258</v>
      </c>
      <c r="I37" s="94">
        <v>222605</v>
      </c>
      <c r="J37" s="94">
        <v>134931</v>
      </c>
      <c r="K37" s="94">
        <v>80702</v>
      </c>
      <c r="L37" s="94">
        <v>110650</v>
      </c>
      <c r="M37" s="86">
        <v>50201</v>
      </c>
    </row>
    <row r="38" spans="2:13" s="1021" customFormat="1" ht="15" customHeight="1">
      <c r="B38" s="1682"/>
      <c r="C38" s="1667" t="s">
        <v>840</v>
      </c>
      <c r="D38" s="1668"/>
      <c r="E38" s="134">
        <f t="shared" si="6"/>
        <v>240049</v>
      </c>
      <c r="F38" s="134">
        <f t="shared" si="7"/>
        <v>243330</v>
      </c>
      <c r="G38" s="134">
        <f t="shared" si="8"/>
        <v>201460</v>
      </c>
      <c r="H38" s="94">
        <v>185729</v>
      </c>
      <c r="I38" s="94">
        <v>189234</v>
      </c>
      <c r="J38" s="94">
        <v>144472</v>
      </c>
      <c r="K38" s="94">
        <v>54320</v>
      </c>
      <c r="L38" s="94">
        <v>54096</v>
      </c>
      <c r="M38" s="86">
        <v>56988</v>
      </c>
    </row>
    <row r="39" spans="2:13" s="1021" customFormat="1" ht="15" customHeight="1">
      <c r="B39" s="1682"/>
      <c r="C39" s="1667" t="s">
        <v>865</v>
      </c>
      <c r="D39" s="1668"/>
      <c r="E39" s="134">
        <f t="shared" si="6"/>
        <v>296703</v>
      </c>
      <c r="F39" s="134">
        <f t="shared" si="7"/>
        <v>307987</v>
      </c>
      <c r="G39" s="134">
        <f t="shared" si="8"/>
        <v>202941</v>
      </c>
      <c r="H39" s="134">
        <v>212420</v>
      </c>
      <c r="I39" s="134">
        <v>220753</v>
      </c>
      <c r="J39" s="134">
        <v>143112</v>
      </c>
      <c r="K39" s="134">
        <v>84283</v>
      </c>
      <c r="L39" s="134">
        <v>87234</v>
      </c>
      <c r="M39" s="1107">
        <v>59829</v>
      </c>
    </row>
    <row r="40" spans="2:13" s="1021" customFormat="1" ht="15" customHeight="1">
      <c r="B40" s="1682"/>
      <c r="C40" s="1667" t="s">
        <v>841</v>
      </c>
      <c r="D40" s="1668"/>
      <c r="E40" s="134">
        <f t="shared" si="6"/>
        <v>263859</v>
      </c>
      <c r="F40" s="134">
        <f t="shared" si="7"/>
        <v>300131</v>
      </c>
      <c r="G40" s="134">
        <f t="shared" si="8"/>
        <v>214978</v>
      </c>
      <c r="H40" s="94">
        <v>188745</v>
      </c>
      <c r="I40" s="94">
        <v>214949</v>
      </c>
      <c r="J40" s="94">
        <v>153396</v>
      </c>
      <c r="K40" s="94">
        <v>75114</v>
      </c>
      <c r="L40" s="94">
        <v>85182</v>
      </c>
      <c r="M40" s="86">
        <v>61582</v>
      </c>
    </row>
    <row r="41" spans="2:13" s="1021" customFormat="1" ht="15" customHeight="1">
      <c r="B41" s="1682"/>
      <c r="C41" s="1117"/>
      <c r="D41" s="1118" t="s">
        <v>866</v>
      </c>
      <c r="E41" s="134">
        <f t="shared" si="6"/>
        <v>129982</v>
      </c>
      <c r="F41" s="134">
        <f t="shared" si="7"/>
        <v>169092</v>
      </c>
      <c r="G41" s="134">
        <v>112519</v>
      </c>
      <c r="H41" s="94">
        <v>105324</v>
      </c>
      <c r="I41" s="94">
        <v>132988</v>
      </c>
      <c r="J41" s="94">
        <v>39010</v>
      </c>
      <c r="K41" s="94">
        <v>24658</v>
      </c>
      <c r="L41" s="94">
        <v>36104</v>
      </c>
      <c r="M41" s="86">
        <v>19509</v>
      </c>
    </row>
    <row r="42" spans="2:13" s="1021" customFormat="1" ht="15" customHeight="1">
      <c r="B42" s="1682"/>
      <c r="C42" s="1117"/>
      <c r="D42" s="1118" t="s">
        <v>867</v>
      </c>
      <c r="E42" s="134">
        <f t="shared" si="6"/>
        <v>257434</v>
      </c>
      <c r="F42" s="134">
        <f t="shared" si="7"/>
        <v>385571</v>
      </c>
      <c r="G42" s="134">
        <f>J42+M42</f>
        <v>214556</v>
      </c>
      <c r="H42" s="94">
        <v>190460</v>
      </c>
      <c r="I42" s="94">
        <v>297162</v>
      </c>
      <c r="J42" s="94">
        <v>154733</v>
      </c>
      <c r="K42" s="94">
        <v>66974</v>
      </c>
      <c r="L42" s="94">
        <v>88409</v>
      </c>
      <c r="M42" s="86">
        <v>59823</v>
      </c>
    </row>
    <row r="43" spans="2:13" s="1021" customFormat="1" ht="15" customHeight="1">
      <c r="B43" s="1682"/>
      <c r="C43" s="1117"/>
      <c r="D43" s="1118" t="s">
        <v>868</v>
      </c>
      <c r="E43" s="134">
        <f t="shared" si="6"/>
        <v>343367</v>
      </c>
      <c r="F43" s="134">
        <f t="shared" si="7"/>
        <v>360954</v>
      </c>
      <c r="G43" s="134">
        <f>J43+M43</f>
        <v>306130</v>
      </c>
      <c r="H43" s="94">
        <v>237334</v>
      </c>
      <c r="I43" s="94">
        <v>249549</v>
      </c>
      <c r="J43" s="94">
        <v>211513</v>
      </c>
      <c r="K43" s="94">
        <v>106033</v>
      </c>
      <c r="L43" s="94">
        <v>111405</v>
      </c>
      <c r="M43" s="86">
        <v>94617</v>
      </c>
    </row>
    <row r="44" spans="2:13" s="1021" customFormat="1" ht="15" customHeight="1">
      <c r="B44" s="1682"/>
      <c r="C44" s="1117"/>
      <c r="D44" s="1118" t="s">
        <v>869</v>
      </c>
      <c r="E44" s="134">
        <f t="shared" si="6"/>
        <v>221362</v>
      </c>
      <c r="F44" s="134">
        <f t="shared" si="7"/>
        <v>241810</v>
      </c>
      <c r="G44" s="134">
        <f>J44+M44</f>
        <v>164039</v>
      </c>
      <c r="H44" s="94">
        <v>159281</v>
      </c>
      <c r="I44" s="94">
        <v>174877</v>
      </c>
      <c r="J44" s="94">
        <v>115413</v>
      </c>
      <c r="K44" s="94">
        <v>62081</v>
      </c>
      <c r="L44" s="94">
        <v>66933</v>
      </c>
      <c r="M44" s="86">
        <v>48626</v>
      </c>
    </row>
    <row r="45" spans="2:13" s="1021" customFormat="1" ht="15" customHeight="1">
      <c r="B45" s="1116"/>
      <c r="C45" s="1117"/>
      <c r="D45" s="1118"/>
      <c r="E45" s="134"/>
      <c r="F45" s="134"/>
      <c r="G45" s="134"/>
      <c r="H45" s="94"/>
      <c r="I45" s="94"/>
      <c r="J45" s="94"/>
      <c r="K45" s="94"/>
      <c r="L45" s="94"/>
      <c r="M45" s="86"/>
    </row>
    <row r="46" spans="2:13" ht="15" customHeight="1">
      <c r="B46" s="1682" t="s">
        <v>870</v>
      </c>
      <c r="C46" s="1667" t="s">
        <v>539</v>
      </c>
      <c r="D46" s="1668"/>
      <c r="E46" s="134">
        <f aca="true" t="shared" si="9" ref="E46:G48">H46+K46</f>
        <v>166178</v>
      </c>
      <c r="F46" s="134">
        <f t="shared" si="9"/>
        <v>174297</v>
      </c>
      <c r="G46" s="134">
        <f t="shared" si="9"/>
        <v>95283</v>
      </c>
      <c r="H46" s="136">
        <v>139548</v>
      </c>
      <c r="I46" s="136">
        <v>146765</v>
      </c>
      <c r="J46" s="136">
        <v>76730</v>
      </c>
      <c r="K46" s="136">
        <v>26630</v>
      </c>
      <c r="L46" s="136">
        <v>27532</v>
      </c>
      <c r="M46" s="718">
        <v>18553</v>
      </c>
    </row>
    <row r="47" spans="2:13" ht="15" customHeight="1">
      <c r="B47" s="1682"/>
      <c r="C47" s="1679" t="s">
        <v>541</v>
      </c>
      <c r="D47" s="1680"/>
      <c r="E47" s="134">
        <f t="shared" si="9"/>
        <v>141459</v>
      </c>
      <c r="F47" s="134">
        <f t="shared" si="9"/>
        <v>170810</v>
      </c>
      <c r="G47" s="134">
        <f t="shared" si="9"/>
        <v>74482</v>
      </c>
      <c r="H47" s="136">
        <v>121739</v>
      </c>
      <c r="I47" s="136">
        <v>144152</v>
      </c>
      <c r="J47" s="136">
        <v>69347</v>
      </c>
      <c r="K47" s="136">
        <v>19720</v>
      </c>
      <c r="L47" s="136">
        <v>26658</v>
      </c>
      <c r="M47" s="718">
        <v>5135</v>
      </c>
    </row>
    <row r="48" spans="2:13" ht="15" customHeight="1">
      <c r="B48" s="1682"/>
      <c r="C48" s="1679" t="s">
        <v>538</v>
      </c>
      <c r="D48" s="1680"/>
      <c r="E48" s="134">
        <f t="shared" si="9"/>
        <v>126839</v>
      </c>
      <c r="F48" s="134">
        <f t="shared" si="9"/>
        <v>169592</v>
      </c>
      <c r="G48" s="134">
        <f t="shared" si="9"/>
        <v>93057</v>
      </c>
      <c r="H48" s="136">
        <v>101438</v>
      </c>
      <c r="I48" s="136">
        <v>133942</v>
      </c>
      <c r="J48" s="136">
        <v>75694</v>
      </c>
      <c r="K48" s="136">
        <v>25401</v>
      </c>
      <c r="L48" s="136">
        <v>35650</v>
      </c>
      <c r="M48" s="718">
        <v>17363</v>
      </c>
    </row>
    <row r="49" spans="2:13" ht="15" customHeight="1">
      <c r="B49" s="1682"/>
      <c r="C49" s="136"/>
      <c r="D49" s="1118" t="s">
        <v>871</v>
      </c>
      <c r="E49" s="134">
        <f aca="true" t="shared" si="10" ref="E49:F56">H49+K49</f>
        <v>120911</v>
      </c>
      <c r="F49" s="134">
        <f t="shared" si="10"/>
        <v>175923</v>
      </c>
      <c r="G49" s="134">
        <v>90794</v>
      </c>
      <c r="H49" s="136">
        <v>94924</v>
      </c>
      <c r="I49" s="136">
        <v>135399</v>
      </c>
      <c r="J49" s="136">
        <v>72688</v>
      </c>
      <c r="K49" s="136">
        <v>25987</v>
      </c>
      <c r="L49" s="136">
        <v>40524</v>
      </c>
      <c r="M49" s="718">
        <v>18126</v>
      </c>
    </row>
    <row r="50" spans="2:13" ht="15" customHeight="1">
      <c r="B50" s="1682"/>
      <c r="C50" s="136"/>
      <c r="D50" s="1118" t="s">
        <v>872</v>
      </c>
      <c r="E50" s="134">
        <f t="shared" si="10"/>
        <v>91796</v>
      </c>
      <c r="F50" s="134">
        <f t="shared" si="10"/>
        <v>148486</v>
      </c>
      <c r="G50" s="134">
        <f aca="true" t="shared" si="11" ref="G50:G56">J50+M50</f>
        <v>80970</v>
      </c>
      <c r="H50" s="136">
        <v>76211</v>
      </c>
      <c r="I50" s="136">
        <v>120086</v>
      </c>
      <c r="J50" s="136">
        <v>67795</v>
      </c>
      <c r="K50" s="136">
        <v>15585</v>
      </c>
      <c r="L50" s="136">
        <v>28400</v>
      </c>
      <c r="M50" s="718">
        <v>13175</v>
      </c>
    </row>
    <row r="51" spans="2:13" ht="15" customHeight="1">
      <c r="B51" s="1682"/>
      <c r="C51" s="136"/>
      <c r="D51" s="1118" t="s">
        <v>873</v>
      </c>
      <c r="E51" s="134">
        <f t="shared" si="10"/>
        <v>111715</v>
      </c>
      <c r="F51" s="134">
        <f t="shared" si="10"/>
        <v>133014</v>
      </c>
      <c r="G51" s="134">
        <f t="shared" si="11"/>
        <v>84907</v>
      </c>
      <c r="H51" s="136">
        <v>94214</v>
      </c>
      <c r="I51" s="136">
        <v>111560</v>
      </c>
      <c r="J51" s="136">
        <v>72223</v>
      </c>
      <c r="K51" s="136">
        <v>17501</v>
      </c>
      <c r="L51" s="136">
        <v>21454</v>
      </c>
      <c r="M51" s="718">
        <v>12684</v>
      </c>
    </row>
    <row r="52" spans="2:13" ht="15" customHeight="1">
      <c r="B52" s="1682"/>
      <c r="C52" s="136"/>
      <c r="D52" s="1118" t="s">
        <v>874</v>
      </c>
      <c r="E52" s="134">
        <f t="shared" si="10"/>
        <v>194555</v>
      </c>
      <c r="F52" s="134">
        <f t="shared" si="10"/>
        <v>202598</v>
      </c>
      <c r="G52" s="134">
        <f t="shared" si="11"/>
        <v>129019</v>
      </c>
      <c r="H52" s="136">
        <v>145211</v>
      </c>
      <c r="I52" s="136">
        <v>151236</v>
      </c>
      <c r="J52" s="136">
        <v>96060</v>
      </c>
      <c r="K52" s="136">
        <v>49344</v>
      </c>
      <c r="L52" s="136">
        <v>51362</v>
      </c>
      <c r="M52" s="718">
        <v>32959</v>
      </c>
    </row>
    <row r="53" spans="2:13" ht="15" customHeight="1">
      <c r="B53" s="1682"/>
      <c r="C53" s="136"/>
      <c r="D53" s="1118" t="s">
        <v>578</v>
      </c>
      <c r="E53" s="134">
        <f t="shared" si="10"/>
        <v>184817</v>
      </c>
      <c r="F53" s="134">
        <f t="shared" si="10"/>
        <v>190971</v>
      </c>
      <c r="G53" s="134">
        <f t="shared" si="11"/>
        <v>121964</v>
      </c>
      <c r="H53" s="136">
        <v>154440</v>
      </c>
      <c r="I53" s="136">
        <v>159609</v>
      </c>
      <c r="J53" s="136">
        <v>101651</v>
      </c>
      <c r="K53" s="136">
        <v>30377</v>
      </c>
      <c r="L53" s="136">
        <v>31362</v>
      </c>
      <c r="M53" s="718">
        <v>20313</v>
      </c>
    </row>
    <row r="54" spans="2:13" ht="15" customHeight="1">
      <c r="B54" s="1682"/>
      <c r="C54" s="136"/>
      <c r="D54" s="1118" t="s">
        <v>861</v>
      </c>
      <c r="E54" s="134">
        <f t="shared" si="10"/>
        <v>143318</v>
      </c>
      <c r="F54" s="134">
        <f t="shared" si="10"/>
        <v>150112</v>
      </c>
      <c r="G54" s="134">
        <f t="shared" si="11"/>
        <v>111408</v>
      </c>
      <c r="H54" s="136">
        <v>114205</v>
      </c>
      <c r="I54" s="136">
        <v>119617</v>
      </c>
      <c r="J54" s="136">
        <v>88694</v>
      </c>
      <c r="K54" s="136">
        <v>29113</v>
      </c>
      <c r="L54" s="136">
        <v>30495</v>
      </c>
      <c r="M54" s="718">
        <v>22714</v>
      </c>
    </row>
    <row r="55" spans="2:13" ht="15" customHeight="1">
      <c r="B55" s="1682"/>
      <c r="C55" s="136"/>
      <c r="D55" s="1118" t="s">
        <v>862</v>
      </c>
      <c r="E55" s="134">
        <f t="shared" si="10"/>
        <v>122270</v>
      </c>
      <c r="F55" s="134">
        <f t="shared" si="10"/>
        <v>162417</v>
      </c>
      <c r="G55" s="134">
        <f t="shared" si="11"/>
        <v>105258</v>
      </c>
      <c r="H55" s="136">
        <v>96049</v>
      </c>
      <c r="I55" s="136">
        <v>127735</v>
      </c>
      <c r="J55" s="136">
        <v>82611</v>
      </c>
      <c r="K55" s="136">
        <v>26221</v>
      </c>
      <c r="L55" s="136">
        <v>34682</v>
      </c>
      <c r="M55" s="718">
        <v>22647</v>
      </c>
    </row>
    <row r="56" spans="2:13" ht="15" customHeight="1">
      <c r="B56" s="1682"/>
      <c r="C56" s="136"/>
      <c r="D56" s="1118" t="s">
        <v>863</v>
      </c>
      <c r="E56" s="134">
        <f t="shared" si="10"/>
        <v>127836</v>
      </c>
      <c r="F56" s="134">
        <f t="shared" si="10"/>
        <v>170561</v>
      </c>
      <c r="G56" s="134">
        <f t="shared" si="11"/>
        <v>88052</v>
      </c>
      <c r="H56" s="136">
        <v>103687</v>
      </c>
      <c r="I56" s="136">
        <v>135411</v>
      </c>
      <c r="J56" s="136">
        <v>74080</v>
      </c>
      <c r="K56" s="136">
        <v>24149</v>
      </c>
      <c r="L56" s="136">
        <v>35150</v>
      </c>
      <c r="M56" s="718">
        <v>13972</v>
      </c>
    </row>
    <row r="57" spans="2:13" ht="15" customHeight="1">
      <c r="B57" s="1119"/>
      <c r="C57" s="136"/>
      <c r="D57" s="1118"/>
      <c r="E57" s="134"/>
      <c r="F57" s="134"/>
      <c r="G57" s="134"/>
      <c r="H57" s="136"/>
      <c r="I57" s="136"/>
      <c r="J57" s="136"/>
      <c r="K57" s="136"/>
      <c r="L57" s="136"/>
      <c r="M57" s="718"/>
    </row>
    <row r="58" spans="2:13" ht="15" customHeight="1">
      <c r="B58" s="1681" t="s">
        <v>875</v>
      </c>
      <c r="C58" s="1667" t="s">
        <v>539</v>
      </c>
      <c r="D58" s="1668"/>
      <c r="E58" s="134">
        <f aca="true" t="shared" si="12" ref="E58:G61">H58+K58</f>
        <v>189454</v>
      </c>
      <c r="F58" s="134">
        <f t="shared" si="12"/>
        <v>217019</v>
      </c>
      <c r="G58" s="134">
        <f t="shared" si="12"/>
        <v>93514</v>
      </c>
      <c r="H58" s="136">
        <v>160146</v>
      </c>
      <c r="I58" s="136">
        <v>184170</v>
      </c>
      <c r="J58" s="136">
        <v>75444</v>
      </c>
      <c r="K58" s="136">
        <v>29308</v>
      </c>
      <c r="L58" s="136">
        <v>32849</v>
      </c>
      <c r="M58" s="718">
        <v>18070</v>
      </c>
    </row>
    <row r="59" spans="2:13" ht="15" customHeight="1">
      <c r="B59" s="1681"/>
      <c r="C59" s="1679" t="s">
        <v>541</v>
      </c>
      <c r="D59" s="1680"/>
      <c r="E59" s="134">
        <f t="shared" si="12"/>
        <v>187151</v>
      </c>
      <c r="F59" s="134">
        <f t="shared" si="12"/>
        <v>203131</v>
      </c>
      <c r="G59" s="134">
        <f t="shared" si="12"/>
        <v>131829</v>
      </c>
      <c r="H59" s="136">
        <v>147013</v>
      </c>
      <c r="I59" s="136">
        <v>160206</v>
      </c>
      <c r="J59" s="136">
        <v>101141</v>
      </c>
      <c r="K59" s="136">
        <v>40138</v>
      </c>
      <c r="L59" s="136">
        <v>42925</v>
      </c>
      <c r="M59" s="718">
        <v>30688</v>
      </c>
    </row>
    <row r="60" spans="2:13" ht="15" customHeight="1">
      <c r="B60" s="1681"/>
      <c r="C60" s="1679" t="s">
        <v>538</v>
      </c>
      <c r="D60" s="1680"/>
      <c r="E60" s="134">
        <f t="shared" si="12"/>
        <v>195325</v>
      </c>
      <c r="F60" s="134">
        <f t="shared" si="12"/>
        <v>225319</v>
      </c>
      <c r="G60" s="134">
        <f t="shared" si="12"/>
        <v>116987</v>
      </c>
      <c r="H60" s="136">
        <v>149107</v>
      </c>
      <c r="I60" s="136">
        <v>171282</v>
      </c>
      <c r="J60" s="136">
        <v>91227</v>
      </c>
      <c r="K60" s="136">
        <v>46218</v>
      </c>
      <c r="L60" s="136">
        <v>54037</v>
      </c>
      <c r="M60" s="718">
        <v>25760</v>
      </c>
    </row>
    <row r="61" spans="2:13" ht="15" customHeight="1">
      <c r="B61" s="1681"/>
      <c r="C61" s="136"/>
      <c r="D61" s="1118" t="s">
        <v>871</v>
      </c>
      <c r="E61" s="134">
        <f t="shared" si="12"/>
        <v>204215</v>
      </c>
      <c r="F61" s="134">
        <f t="shared" si="12"/>
        <v>239274</v>
      </c>
      <c r="G61" s="134">
        <f t="shared" si="12"/>
        <v>131879</v>
      </c>
      <c r="H61" s="136">
        <v>155990</v>
      </c>
      <c r="I61" s="136">
        <v>181479</v>
      </c>
      <c r="J61" s="136">
        <v>103480</v>
      </c>
      <c r="K61" s="136">
        <v>48225</v>
      </c>
      <c r="L61" s="136">
        <v>57795</v>
      </c>
      <c r="M61" s="718">
        <v>28399</v>
      </c>
    </row>
    <row r="62" spans="2:13" ht="15" customHeight="1">
      <c r="B62" s="1681"/>
      <c r="C62" s="136"/>
      <c r="D62" s="1118" t="s">
        <v>872</v>
      </c>
      <c r="E62" s="134">
        <f aca="true" t="shared" si="13" ref="E62:E68">H62+K62</f>
        <v>155657</v>
      </c>
      <c r="F62" s="134">
        <v>194330</v>
      </c>
      <c r="G62" s="134">
        <f aca="true" t="shared" si="14" ref="G62:G68">J62+M62</f>
        <v>105656</v>
      </c>
      <c r="H62" s="136">
        <v>129587</v>
      </c>
      <c r="I62" s="136">
        <v>162360</v>
      </c>
      <c r="J62" s="136">
        <v>87351</v>
      </c>
      <c r="K62" s="136">
        <v>26070</v>
      </c>
      <c r="L62" s="136">
        <v>31971</v>
      </c>
      <c r="M62" s="718">
        <v>18305</v>
      </c>
    </row>
    <row r="63" spans="2:13" ht="15" customHeight="1">
      <c r="B63" s="1681"/>
      <c r="C63" s="136"/>
      <c r="D63" s="1118" t="s">
        <v>873</v>
      </c>
      <c r="E63" s="134">
        <f t="shared" si="13"/>
        <v>168606</v>
      </c>
      <c r="F63" s="134">
        <f>I63+L63</f>
        <v>192163</v>
      </c>
      <c r="G63" s="134">
        <f t="shared" si="14"/>
        <v>100171</v>
      </c>
      <c r="H63" s="136">
        <v>139912</v>
      </c>
      <c r="I63" s="136">
        <v>158949</v>
      </c>
      <c r="J63" s="136">
        <v>83897</v>
      </c>
      <c r="K63" s="136">
        <v>28694</v>
      </c>
      <c r="L63" s="136">
        <v>33214</v>
      </c>
      <c r="M63" s="718">
        <v>16274</v>
      </c>
    </row>
    <row r="64" spans="2:13" ht="15" customHeight="1">
      <c r="B64" s="1681"/>
      <c r="C64" s="136"/>
      <c r="D64" s="1118" t="s">
        <v>874</v>
      </c>
      <c r="E64" s="134">
        <f t="shared" si="13"/>
        <v>210141</v>
      </c>
      <c r="F64" s="134">
        <f>I64+L64</f>
        <v>233336</v>
      </c>
      <c r="G64" s="134">
        <f t="shared" si="14"/>
        <v>131312</v>
      </c>
      <c r="H64" s="136">
        <v>151095</v>
      </c>
      <c r="I64" s="136">
        <v>167863</v>
      </c>
      <c r="J64" s="136">
        <v>93839</v>
      </c>
      <c r="K64" s="136">
        <v>59046</v>
      </c>
      <c r="L64" s="136">
        <v>65473</v>
      </c>
      <c r="M64" s="718">
        <v>37473</v>
      </c>
    </row>
    <row r="65" spans="2:13" ht="15" customHeight="1">
      <c r="B65" s="1681"/>
      <c r="C65" s="136"/>
      <c r="D65" s="1118" t="s">
        <v>578</v>
      </c>
      <c r="E65" s="134">
        <f t="shared" si="13"/>
        <v>209737</v>
      </c>
      <c r="F65" s="134">
        <f>I65+L65</f>
        <v>243204</v>
      </c>
      <c r="G65" s="134">
        <f t="shared" si="14"/>
        <v>115060</v>
      </c>
      <c r="H65" s="136">
        <v>165775</v>
      </c>
      <c r="I65" s="136">
        <v>191795</v>
      </c>
      <c r="J65" s="136">
        <v>94585</v>
      </c>
      <c r="K65" s="136">
        <v>43962</v>
      </c>
      <c r="L65" s="136">
        <v>51409</v>
      </c>
      <c r="M65" s="718">
        <v>20475</v>
      </c>
    </row>
    <row r="66" spans="2:13" ht="15" customHeight="1">
      <c r="B66" s="1681"/>
      <c r="C66" s="136"/>
      <c r="D66" s="1118" t="s">
        <v>861</v>
      </c>
      <c r="E66" s="134">
        <f t="shared" si="13"/>
        <v>194281</v>
      </c>
      <c r="F66" s="134">
        <f>I66+L66</f>
        <v>214774</v>
      </c>
      <c r="G66" s="134">
        <f t="shared" si="14"/>
        <v>116833</v>
      </c>
      <c r="H66" s="136">
        <v>149530</v>
      </c>
      <c r="I66" s="136">
        <v>165198</v>
      </c>
      <c r="J66" s="136">
        <v>90199</v>
      </c>
      <c r="K66" s="136">
        <v>44751</v>
      </c>
      <c r="L66" s="136">
        <v>49576</v>
      </c>
      <c r="M66" s="718">
        <v>26634</v>
      </c>
    </row>
    <row r="67" spans="2:13" ht="15" customHeight="1">
      <c r="B67" s="1681"/>
      <c r="C67" s="136"/>
      <c r="D67" s="1118" t="s">
        <v>862</v>
      </c>
      <c r="E67" s="134">
        <f t="shared" si="13"/>
        <v>194475</v>
      </c>
      <c r="F67" s="134">
        <v>222302</v>
      </c>
      <c r="G67" s="134">
        <f t="shared" si="14"/>
        <v>114053</v>
      </c>
      <c r="H67" s="136">
        <v>146684</v>
      </c>
      <c r="I67" s="136">
        <v>197917</v>
      </c>
      <c r="J67" s="136">
        <v>85308</v>
      </c>
      <c r="K67" s="136">
        <v>47791</v>
      </c>
      <c r="L67" s="136">
        <v>54385</v>
      </c>
      <c r="M67" s="718">
        <v>28745</v>
      </c>
    </row>
    <row r="68" spans="2:13" ht="15" customHeight="1">
      <c r="B68" s="1681"/>
      <c r="C68" s="136"/>
      <c r="D68" s="1118" t="s">
        <v>863</v>
      </c>
      <c r="E68" s="134">
        <f t="shared" si="13"/>
        <v>164074</v>
      </c>
      <c r="F68" s="134">
        <f>I68+L68</f>
        <v>187633</v>
      </c>
      <c r="G68" s="134">
        <f t="shared" si="14"/>
        <v>95281</v>
      </c>
      <c r="H68" s="136">
        <v>140652</v>
      </c>
      <c r="I68" s="136">
        <v>160027</v>
      </c>
      <c r="J68" s="136">
        <v>84109</v>
      </c>
      <c r="K68" s="136">
        <v>23422</v>
      </c>
      <c r="L68" s="136">
        <v>27606</v>
      </c>
      <c r="M68" s="718">
        <v>11172</v>
      </c>
    </row>
    <row r="69" spans="2:13" ht="15" customHeight="1">
      <c r="B69" s="734"/>
      <c r="C69" s="735"/>
      <c r="D69" s="1120"/>
      <c r="E69" s="136"/>
      <c r="F69" s="136"/>
      <c r="G69" s="136"/>
      <c r="H69" s="136"/>
      <c r="I69" s="136"/>
      <c r="J69" s="136"/>
      <c r="K69" s="136"/>
      <c r="L69" s="136"/>
      <c r="M69" s="718"/>
    </row>
    <row r="70" spans="3:13" ht="15" customHeight="1">
      <c r="C70" s="136" t="s">
        <v>876</v>
      </c>
      <c r="D70" s="757"/>
      <c r="E70" s="1121"/>
      <c r="F70" s="1121"/>
      <c r="G70" s="1121"/>
      <c r="H70" s="1121"/>
      <c r="I70" s="1121"/>
      <c r="J70" s="1121"/>
      <c r="K70" s="1121"/>
      <c r="L70" s="1121"/>
      <c r="M70" s="1121"/>
    </row>
    <row r="71" spans="3:13" ht="15" customHeight="1">
      <c r="C71" s="136" t="s">
        <v>877</v>
      </c>
      <c r="D71" s="757"/>
      <c r="E71" s="757"/>
      <c r="F71" s="757"/>
      <c r="G71" s="757"/>
      <c r="H71" s="757"/>
      <c r="I71" s="757"/>
      <c r="J71" s="757"/>
      <c r="K71" s="757"/>
      <c r="L71" s="757"/>
      <c r="M71" s="757"/>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23">
    <mergeCell ref="B25:B44"/>
    <mergeCell ref="C46:D46"/>
    <mergeCell ref="B46:B56"/>
    <mergeCell ref="C47:D47"/>
    <mergeCell ref="C48:D48"/>
    <mergeCell ref="C36:D36"/>
    <mergeCell ref="C37:D37"/>
    <mergeCell ref="C38:D38"/>
    <mergeCell ref="C39:D39"/>
    <mergeCell ref="C59:D59"/>
    <mergeCell ref="C60:D60"/>
    <mergeCell ref="C58:D58"/>
    <mergeCell ref="B58:B68"/>
    <mergeCell ref="K4:M4"/>
    <mergeCell ref="C40:D40"/>
    <mergeCell ref="B4:D4"/>
    <mergeCell ref="E4:G4"/>
    <mergeCell ref="H4:J4"/>
    <mergeCell ref="B5:D5"/>
    <mergeCell ref="C26:D26"/>
    <mergeCell ref="C27:D27"/>
    <mergeCell ref="C25:D25"/>
    <mergeCell ref="B7:D7"/>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2:AD52"/>
  <sheetViews>
    <sheetView workbookViewId="0" topLeftCell="A1">
      <selection activeCell="A1" sqref="A1"/>
    </sheetView>
  </sheetViews>
  <sheetFormatPr defaultColWidth="9.00390625" defaultRowHeight="13.5"/>
  <cols>
    <col min="1" max="1" width="2.625" style="105" customWidth="1"/>
    <col min="2" max="2" width="3.625" style="105" customWidth="1"/>
    <col min="3" max="3" width="25.625" style="105" customWidth="1"/>
    <col min="4" max="4" width="6.25390625" style="105" customWidth="1"/>
    <col min="5" max="22" width="5.625" style="105" customWidth="1"/>
    <col min="23" max="23" width="7.375" style="105" customWidth="1"/>
    <col min="24" max="25" width="9.625" style="105" customWidth="1"/>
    <col min="26" max="26" width="16.00390625" style="105" customWidth="1"/>
    <col min="27" max="27" width="11.00390625" style="105" customWidth="1"/>
    <col min="28" max="28" width="12.75390625" style="105" customWidth="1"/>
    <col min="29" max="29" width="7.625" style="105" customWidth="1"/>
    <col min="30" max="30" width="10.125" style="105" customWidth="1"/>
    <col min="31" max="16384" width="9.00390625" style="105" customWidth="1"/>
  </cols>
  <sheetData>
    <row r="1" ht="15" customHeight="1"/>
    <row r="2" spans="2:4" ht="15" customHeight="1">
      <c r="B2" s="1102" t="s">
        <v>964</v>
      </c>
      <c r="D2" s="1102"/>
    </row>
    <row r="3" spans="2:30" ht="15" customHeight="1" thickBot="1">
      <c r="B3" s="1122"/>
      <c r="C3" s="136"/>
      <c r="D3" s="136"/>
      <c r="E3" s="136"/>
      <c r="F3" s="136"/>
      <c r="G3" s="136"/>
      <c r="H3" s="136"/>
      <c r="I3" s="136"/>
      <c r="J3" s="136"/>
      <c r="K3" s="136"/>
      <c r="L3" s="136"/>
      <c r="M3" s="136"/>
      <c r="N3" s="136"/>
      <c r="O3" s="136"/>
      <c r="P3" s="136"/>
      <c r="Q3" s="136"/>
      <c r="R3" s="136"/>
      <c r="S3" s="136"/>
      <c r="T3" s="136"/>
      <c r="U3" s="136"/>
      <c r="V3" s="136"/>
      <c r="W3" s="136"/>
      <c r="X3" s="136"/>
      <c r="Y3" s="136"/>
      <c r="AA3" s="1123"/>
      <c r="AB3" s="1123"/>
      <c r="AD3" s="523" t="s">
        <v>908</v>
      </c>
    </row>
    <row r="4" spans="1:30" ht="13.5" customHeight="1" thickTop="1">
      <c r="A4" s="718"/>
      <c r="B4" s="1669" t="s">
        <v>879</v>
      </c>
      <c r="C4" s="1685"/>
      <c r="D4" s="1664" t="s">
        <v>909</v>
      </c>
      <c r="E4" s="1693"/>
      <c r="F4" s="1693"/>
      <c r="G4" s="1693"/>
      <c r="H4" s="1693"/>
      <c r="I4" s="1693"/>
      <c r="J4" s="1693"/>
      <c r="K4" s="1693"/>
      <c r="L4" s="1693"/>
      <c r="M4" s="1693"/>
      <c r="N4" s="1693"/>
      <c r="O4" s="1693"/>
      <c r="P4" s="1693"/>
      <c r="Q4" s="1693"/>
      <c r="R4" s="1693"/>
      <c r="S4" s="1693"/>
      <c r="T4" s="1693"/>
      <c r="U4" s="1693"/>
      <c r="V4" s="1694"/>
      <c r="W4" s="1607" t="s">
        <v>880</v>
      </c>
      <c r="X4" s="1695"/>
      <c r="Y4" s="1696"/>
      <c r="Z4" s="1688" t="s">
        <v>910</v>
      </c>
      <c r="AA4" s="1689"/>
      <c r="AB4" s="1690" t="s">
        <v>911</v>
      </c>
      <c r="AC4" s="1691"/>
      <c r="AD4" s="1692"/>
    </row>
    <row r="5" spans="1:30" ht="13.5" customHeight="1">
      <c r="A5" s="718"/>
      <c r="B5" s="1511"/>
      <c r="C5" s="1686"/>
      <c r="D5" s="1496" t="s">
        <v>1205</v>
      </c>
      <c r="E5" s="1496" t="s">
        <v>912</v>
      </c>
      <c r="F5" s="1496" t="s">
        <v>913</v>
      </c>
      <c r="G5" s="1496" t="s">
        <v>914</v>
      </c>
      <c r="H5" s="1496" t="s">
        <v>915</v>
      </c>
      <c r="I5" s="1496" t="s">
        <v>916</v>
      </c>
      <c r="J5" s="660" t="s">
        <v>917</v>
      </c>
      <c r="K5" s="1496" t="s">
        <v>918</v>
      </c>
      <c r="L5" s="1496" t="s">
        <v>919</v>
      </c>
      <c r="M5" s="1496" t="s">
        <v>920</v>
      </c>
      <c r="N5" s="1496" t="s">
        <v>921</v>
      </c>
      <c r="O5" s="1496" t="s">
        <v>922</v>
      </c>
      <c r="P5" s="660" t="s">
        <v>923</v>
      </c>
      <c r="Q5" s="1496" t="s">
        <v>924</v>
      </c>
      <c r="R5" s="660" t="s">
        <v>925</v>
      </c>
      <c r="S5" s="1496" t="s">
        <v>926</v>
      </c>
      <c r="T5" s="1496" t="s">
        <v>927</v>
      </c>
      <c r="U5" s="1496" t="s">
        <v>928</v>
      </c>
      <c r="V5" s="744" t="s">
        <v>929</v>
      </c>
      <c r="W5" s="1697" t="s">
        <v>881</v>
      </c>
      <c r="X5" s="1124" t="s">
        <v>930</v>
      </c>
      <c r="Y5" s="1124" t="s">
        <v>931</v>
      </c>
      <c r="Z5" s="1684" t="s">
        <v>932</v>
      </c>
      <c r="AA5" s="1498" t="s">
        <v>933</v>
      </c>
      <c r="AB5" s="1513" t="s">
        <v>934</v>
      </c>
      <c r="AC5" s="732" t="s">
        <v>935</v>
      </c>
      <c r="AD5" s="1498" t="s">
        <v>936</v>
      </c>
    </row>
    <row r="6" spans="1:30" ht="12">
      <c r="A6" s="718"/>
      <c r="B6" s="1509"/>
      <c r="C6" s="1687"/>
      <c r="D6" s="1497"/>
      <c r="E6" s="1497"/>
      <c r="F6" s="1497"/>
      <c r="G6" s="1497"/>
      <c r="H6" s="1497"/>
      <c r="I6" s="1497"/>
      <c r="J6" s="737" t="s">
        <v>882</v>
      </c>
      <c r="K6" s="1497"/>
      <c r="L6" s="1497"/>
      <c r="M6" s="1497"/>
      <c r="N6" s="1497"/>
      <c r="O6" s="1497"/>
      <c r="P6" s="737" t="s">
        <v>883</v>
      </c>
      <c r="Q6" s="1497"/>
      <c r="R6" s="737" t="s">
        <v>884</v>
      </c>
      <c r="S6" s="1497"/>
      <c r="T6" s="1497"/>
      <c r="U6" s="1497"/>
      <c r="V6" s="739" t="s">
        <v>937</v>
      </c>
      <c r="W6" s="1698"/>
      <c r="X6" s="565" t="s">
        <v>938</v>
      </c>
      <c r="Y6" s="565" t="s">
        <v>939</v>
      </c>
      <c r="Z6" s="1508"/>
      <c r="AA6" s="1499"/>
      <c r="AB6" s="1497"/>
      <c r="AC6" s="738" t="s">
        <v>940</v>
      </c>
      <c r="AD6" s="1499"/>
    </row>
    <row r="7" spans="1:30" ht="12">
      <c r="A7" s="718"/>
      <c r="B7" s="740"/>
      <c r="C7" s="90"/>
      <c r="D7" s="1106"/>
      <c r="E7" s="94"/>
      <c r="F7" s="94"/>
      <c r="G7" s="94"/>
      <c r="H7" s="94"/>
      <c r="I7" s="94"/>
      <c r="J7" s="94"/>
      <c r="K7" s="94"/>
      <c r="L7" s="94"/>
      <c r="M7" s="94"/>
      <c r="N7" s="94"/>
      <c r="O7" s="94"/>
      <c r="P7" s="94"/>
      <c r="Q7" s="94"/>
      <c r="R7" s="1125"/>
      <c r="S7" s="1125"/>
      <c r="T7" s="1125"/>
      <c r="U7" s="1125"/>
      <c r="V7" s="1125"/>
      <c r="W7" s="1125"/>
      <c r="X7" s="1125"/>
      <c r="Y7" s="1125"/>
      <c r="Z7" s="1125"/>
      <c r="AA7" s="1126"/>
      <c r="AB7" s="1126"/>
      <c r="AC7" s="1126"/>
      <c r="AD7" s="1127"/>
    </row>
    <row r="8" spans="1:30" s="751" customFormat="1" ht="15" customHeight="1">
      <c r="A8" s="747"/>
      <c r="B8" s="1294" t="s">
        <v>941</v>
      </c>
      <c r="C8" s="1683"/>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c r="Y8" s="78">
        <v>0</v>
      </c>
      <c r="Z8" s="78"/>
      <c r="AA8" s="78">
        <v>0</v>
      </c>
      <c r="AB8" s="78">
        <v>0</v>
      </c>
      <c r="AC8" s="78">
        <v>0</v>
      </c>
      <c r="AD8" s="79">
        <v>0</v>
      </c>
    </row>
    <row r="9" spans="1:30" s="751" customFormat="1" ht="15" customHeight="1">
      <c r="A9" s="747"/>
      <c r="B9" s="1129"/>
      <c r="C9" s="1128"/>
      <c r="D9" s="1130"/>
      <c r="E9" s="78"/>
      <c r="F9" s="78"/>
      <c r="G9" s="78"/>
      <c r="H9" s="78"/>
      <c r="I9" s="78"/>
      <c r="J9" s="78"/>
      <c r="K9" s="78"/>
      <c r="L9" s="78"/>
      <c r="M9" s="78"/>
      <c r="N9" s="78"/>
      <c r="O9" s="78"/>
      <c r="P9" s="78"/>
      <c r="Q9" s="78"/>
      <c r="R9" s="78"/>
      <c r="S9" s="78"/>
      <c r="T9" s="78"/>
      <c r="U9" s="78"/>
      <c r="V9" s="78"/>
      <c r="W9" s="78"/>
      <c r="X9" s="78"/>
      <c r="Y9" s="78"/>
      <c r="Z9" s="92"/>
      <c r="AA9" s="92"/>
      <c r="AB9" s="92"/>
      <c r="AC9" s="92"/>
      <c r="AD9" s="95"/>
    </row>
    <row r="10" spans="1:30" s="751" customFormat="1" ht="15" customHeight="1">
      <c r="A10" s="747"/>
      <c r="B10" s="1294" t="s">
        <v>885</v>
      </c>
      <c r="C10" s="1683"/>
      <c r="D10" s="80">
        <f aca="true" t="shared" si="0" ref="D10:X10">SUM(D11:D12)</f>
        <v>5</v>
      </c>
      <c r="E10" s="78">
        <f t="shared" si="0"/>
        <v>0</v>
      </c>
      <c r="F10" s="78">
        <f t="shared" si="0"/>
        <v>1</v>
      </c>
      <c r="G10" s="78">
        <f t="shared" si="0"/>
        <v>0</v>
      </c>
      <c r="H10" s="78">
        <f t="shared" si="0"/>
        <v>1</v>
      </c>
      <c r="I10" s="78">
        <f t="shared" si="0"/>
        <v>0</v>
      </c>
      <c r="J10" s="78">
        <f t="shared" si="0"/>
        <v>0</v>
      </c>
      <c r="K10" s="78">
        <f t="shared" si="0"/>
        <v>0</v>
      </c>
      <c r="L10" s="78">
        <f t="shared" si="0"/>
        <v>0</v>
      </c>
      <c r="M10" s="78">
        <f t="shared" si="0"/>
        <v>1</v>
      </c>
      <c r="N10" s="78">
        <f t="shared" si="0"/>
        <v>1</v>
      </c>
      <c r="O10" s="78">
        <f t="shared" si="0"/>
        <v>0</v>
      </c>
      <c r="P10" s="78">
        <f t="shared" si="0"/>
        <v>0</v>
      </c>
      <c r="Q10" s="78">
        <f t="shared" si="0"/>
        <v>0</v>
      </c>
      <c r="R10" s="78">
        <f t="shared" si="0"/>
        <v>1</v>
      </c>
      <c r="S10" s="78">
        <f t="shared" si="0"/>
        <v>0</v>
      </c>
      <c r="T10" s="78">
        <f t="shared" si="0"/>
        <v>0</v>
      </c>
      <c r="U10" s="78">
        <f t="shared" si="0"/>
        <v>0</v>
      </c>
      <c r="V10" s="78">
        <f t="shared" si="0"/>
        <v>0</v>
      </c>
      <c r="W10" s="78">
        <f t="shared" si="0"/>
        <v>460</v>
      </c>
      <c r="X10" s="78">
        <f t="shared" si="0"/>
        <v>128117</v>
      </c>
      <c r="Y10" s="78">
        <v>351</v>
      </c>
      <c r="Z10" s="92">
        <v>0</v>
      </c>
      <c r="AA10" s="92">
        <v>0</v>
      </c>
      <c r="AB10" s="92">
        <v>0</v>
      </c>
      <c r="AC10" s="92">
        <v>0</v>
      </c>
      <c r="AD10" s="95">
        <v>0</v>
      </c>
    </row>
    <row r="11" spans="1:30" ht="15" customHeight="1">
      <c r="A11" s="718"/>
      <c r="B11" s="740"/>
      <c r="C11" s="90" t="s">
        <v>942</v>
      </c>
      <c r="D11" s="486">
        <f>SUM(E11:V11)</f>
        <v>3</v>
      </c>
      <c r="E11" s="92">
        <v>0</v>
      </c>
      <c r="F11" s="92">
        <v>0</v>
      </c>
      <c r="G11" s="92">
        <v>0</v>
      </c>
      <c r="H11" s="92">
        <v>0</v>
      </c>
      <c r="I11" s="92">
        <v>0</v>
      </c>
      <c r="J11" s="92">
        <v>0</v>
      </c>
      <c r="K11" s="92">
        <v>0</v>
      </c>
      <c r="L11" s="92">
        <v>0</v>
      </c>
      <c r="M11" s="92">
        <v>1</v>
      </c>
      <c r="N11" s="92">
        <v>1</v>
      </c>
      <c r="O11" s="92">
        <v>0</v>
      </c>
      <c r="P11" s="92">
        <v>0</v>
      </c>
      <c r="Q11" s="92">
        <v>0</v>
      </c>
      <c r="R11" s="92">
        <v>1</v>
      </c>
      <c r="S11" s="92">
        <v>0</v>
      </c>
      <c r="T11" s="92">
        <v>0</v>
      </c>
      <c r="U11" s="92">
        <v>0</v>
      </c>
      <c r="V11" s="92">
        <v>0</v>
      </c>
      <c r="W11" s="92">
        <v>280</v>
      </c>
      <c r="X11" s="92">
        <v>102111</v>
      </c>
      <c r="Y11" s="92">
        <f>+X11/365</f>
        <v>279.75616438356167</v>
      </c>
      <c r="Z11" s="92">
        <v>0</v>
      </c>
      <c r="AA11" s="92">
        <v>0</v>
      </c>
      <c r="AB11" s="92">
        <v>0</v>
      </c>
      <c r="AC11" s="92">
        <v>0</v>
      </c>
      <c r="AD11" s="95">
        <v>0</v>
      </c>
    </row>
    <row r="12" spans="1:30" ht="15" customHeight="1">
      <c r="A12" s="718"/>
      <c r="B12" s="740"/>
      <c r="C12" s="90" t="s">
        <v>886</v>
      </c>
      <c r="D12" s="486">
        <f>SUM(E12:V12)</f>
        <v>2</v>
      </c>
      <c r="E12" s="92">
        <v>0</v>
      </c>
      <c r="F12" s="92">
        <v>1</v>
      </c>
      <c r="G12" s="92">
        <v>0</v>
      </c>
      <c r="H12" s="92">
        <v>1</v>
      </c>
      <c r="I12" s="92">
        <v>0</v>
      </c>
      <c r="J12" s="92">
        <v>0</v>
      </c>
      <c r="K12" s="92">
        <v>0</v>
      </c>
      <c r="L12" s="92">
        <v>0</v>
      </c>
      <c r="M12" s="92">
        <v>0</v>
      </c>
      <c r="N12" s="92">
        <v>0</v>
      </c>
      <c r="O12" s="92">
        <v>0</v>
      </c>
      <c r="P12" s="92">
        <v>0</v>
      </c>
      <c r="Q12" s="92">
        <v>0</v>
      </c>
      <c r="R12" s="92">
        <v>0</v>
      </c>
      <c r="S12" s="92">
        <v>0</v>
      </c>
      <c r="T12" s="92">
        <v>0</v>
      </c>
      <c r="U12" s="92">
        <v>0</v>
      </c>
      <c r="V12" s="92">
        <v>0</v>
      </c>
      <c r="W12" s="92">
        <v>180</v>
      </c>
      <c r="X12" s="92">
        <v>26006</v>
      </c>
      <c r="Y12" s="92">
        <f>+X12/365</f>
        <v>71.24931506849315</v>
      </c>
      <c r="Z12" s="92">
        <v>0</v>
      </c>
      <c r="AA12" s="92">
        <v>0</v>
      </c>
      <c r="AB12" s="92">
        <v>0</v>
      </c>
      <c r="AC12" s="92">
        <v>0</v>
      </c>
      <c r="AD12" s="95">
        <v>0</v>
      </c>
    </row>
    <row r="13" spans="1:30" ht="15" customHeight="1">
      <c r="A13" s="718"/>
      <c r="B13" s="740"/>
      <c r="C13" s="90"/>
      <c r="D13" s="1131"/>
      <c r="E13" s="92"/>
      <c r="F13" s="92"/>
      <c r="G13" s="92"/>
      <c r="H13" s="92"/>
      <c r="I13" s="92"/>
      <c r="J13" s="92"/>
      <c r="K13" s="92"/>
      <c r="L13" s="92"/>
      <c r="M13" s="92"/>
      <c r="N13" s="92"/>
      <c r="O13" s="92"/>
      <c r="P13" s="92"/>
      <c r="Q13" s="92"/>
      <c r="R13" s="92"/>
      <c r="S13" s="92"/>
      <c r="T13" s="92"/>
      <c r="U13" s="92"/>
      <c r="V13" s="92"/>
      <c r="W13" s="92"/>
      <c r="X13" s="92"/>
      <c r="Y13" s="92"/>
      <c r="Z13" s="92"/>
      <c r="AA13" s="143"/>
      <c r="AB13" s="143"/>
      <c r="AC13" s="143"/>
      <c r="AD13" s="1132"/>
    </row>
    <row r="14" spans="1:30" s="751" customFormat="1" ht="15" customHeight="1">
      <c r="A14" s="747"/>
      <c r="B14" s="1294" t="s">
        <v>887</v>
      </c>
      <c r="C14" s="1683"/>
      <c r="D14" s="80">
        <f aca="true" t="shared" si="1" ref="D14:Z14">SUM(D15:D27)</f>
        <v>64</v>
      </c>
      <c r="E14" s="78">
        <f t="shared" si="1"/>
        <v>8</v>
      </c>
      <c r="F14" s="78">
        <f t="shared" si="1"/>
        <v>10</v>
      </c>
      <c r="G14" s="78">
        <f t="shared" si="1"/>
        <v>4</v>
      </c>
      <c r="H14" s="78">
        <f t="shared" si="1"/>
        <v>3</v>
      </c>
      <c r="I14" s="78">
        <f t="shared" si="1"/>
        <v>4</v>
      </c>
      <c r="J14" s="78">
        <f t="shared" si="1"/>
        <v>3</v>
      </c>
      <c r="K14" s="78">
        <f t="shared" si="1"/>
        <v>2</v>
      </c>
      <c r="L14" s="78">
        <f t="shared" si="1"/>
        <v>2</v>
      </c>
      <c r="M14" s="78">
        <f t="shared" si="1"/>
        <v>5</v>
      </c>
      <c r="N14" s="78">
        <f t="shared" si="1"/>
        <v>0</v>
      </c>
      <c r="O14" s="78">
        <f t="shared" si="1"/>
        <v>0</v>
      </c>
      <c r="P14" s="78">
        <f t="shared" si="1"/>
        <v>1</v>
      </c>
      <c r="Q14" s="78">
        <f t="shared" si="1"/>
        <v>2</v>
      </c>
      <c r="R14" s="78">
        <f t="shared" si="1"/>
        <v>9</v>
      </c>
      <c r="S14" s="78">
        <f t="shared" si="1"/>
        <v>1</v>
      </c>
      <c r="T14" s="78">
        <f t="shared" si="1"/>
        <v>4</v>
      </c>
      <c r="U14" s="78">
        <f t="shared" si="1"/>
        <v>3</v>
      </c>
      <c r="V14" s="78">
        <f t="shared" si="1"/>
        <v>3</v>
      </c>
      <c r="W14" s="78">
        <f t="shared" si="1"/>
        <v>1169</v>
      </c>
      <c r="X14" s="78">
        <f t="shared" si="1"/>
        <v>10495</v>
      </c>
      <c r="Y14" s="1133">
        <f t="shared" si="1"/>
        <v>28.753424657534246</v>
      </c>
      <c r="Z14" s="78">
        <f t="shared" si="1"/>
        <v>1443112810</v>
      </c>
      <c r="AA14" s="78">
        <v>137505</v>
      </c>
      <c r="AB14" s="78">
        <f>SUM(AB15:AB27)</f>
        <v>38703643</v>
      </c>
      <c r="AC14" s="78">
        <f>SUM(AC15:AC27)</f>
        <v>10378</v>
      </c>
      <c r="AD14" s="1134">
        <f>+AB14/AC14</f>
        <v>3729.3932356908845</v>
      </c>
    </row>
    <row r="15" spans="1:30" ht="15" customHeight="1">
      <c r="A15" s="718"/>
      <c r="B15" s="740"/>
      <c r="C15" s="90" t="s">
        <v>888</v>
      </c>
      <c r="D15" s="486">
        <f aca="true" t="shared" si="2" ref="D15:D27">SUM(E15:V15)</f>
        <v>12</v>
      </c>
      <c r="E15" s="92">
        <v>1</v>
      </c>
      <c r="F15" s="92">
        <v>3</v>
      </c>
      <c r="G15" s="92">
        <v>1</v>
      </c>
      <c r="H15" s="92">
        <v>1</v>
      </c>
      <c r="I15" s="92">
        <v>1</v>
      </c>
      <c r="J15" s="92">
        <v>1</v>
      </c>
      <c r="K15" s="92">
        <v>0</v>
      </c>
      <c r="L15" s="92">
        <v>0</v>
      </c>
      <c r="M15" s="92">
        <v>1</v>
      </c>
      <c r="N15" s="92">
        <v>0</v>
      </c>
      <c r="O15" s="92">
        <v>0</v>
      </c>
      <c r="P15" s="92">
        <v>0</v>
      </c>
      <c r="Q15" s="92">
        <v>1</v>
      </c>
      <c r="R15" s="92">
        <v>0</v>
      </c>
      <c r="S15" s="92">
        <v>0</v>
      </c>
      <c r="T15" s="92">
        <v>1</v>
      </c>
      <c r="U15" s="92">
        <v>1</v>
      </c>
      <c r="V15" s="92">
        <v>0</v>
      </c>
      <c r="W15" s="92">
        <v>47</v>
      </c>
      <c r="X15" s="92">
        <v>68</v>
      </c>
      <c r="Y15" s="1135">
        <f aca="true" t="shared" si="3" ref="Y15:Y27">+X15/365</f>
        <v>0.1863013698630137</v>
      </c>
      <c r="Z15" s="92">
        <v>6286674</v>
      </c>
      <c r="AA15" s="143">
        <v>92451</v>
      </c>
      <c r="AB15" s="143">
        <v>1101830</v>
      </c>
      <c r="AC15" s="143">
        <v>68</v>
      </c>
      <c r="AD15" s="95">
        <f>+AB15/AC15</f>
        <v>16203.382352941177</v>
      </c>
    </row>
    <row r="16" spans="1:30" ht="15" customHeight="1">
      <c r="A16" s="718"/>
      <c r="B16" s="740"/>
      <c r="C16" s="90" t="s">
        <v>889</v>
      </c>
      <c r="D16" s="486">
        <f t="shared" si="2"/>
        <v>1</v>
      </c>
      <c r="E16" s="92">
        <v>0</v>
      </c>
      <c r="F16" s="92">
        <v>0</v>
      </c>
      <c r="G16" s="92">
        <v>1</v>
      </c>
      <c r="H16" s="92">
        <v>0</v>
      </c>
      <c r="I16" s="92">
        <v>0</v>
      </c>
      <c r="J16" s="92">
        <v>0</v>
      </c>
      <c r="K16" s="92">
        <v>0</v>
      </c>
      <c r="L16" s="92">
        <v>0</v>
      </c>
      <c r="M16" s="92">
        <v>0</v>
      </c>
      <c r="N16" s="92">
        <v>0</v>
      </c>
      <c r="O16" s="92">
        <v>0</v>
      </c>
      <c r="P16" s="92">
        <v>0</v>
      </c>
      <c r="Q16" s="92">
        <v>0</v>
      </c>
      <c r="R16" s="92">
        <v>0</v>
      </c>
      <c r="S16" s="92">
        <v>0</v>
      </c>
      <c r="T16" s="92">
        <v>0</v>
      </c>
      <c r="U16" s="92">
        <v>0</v>
      </c>
      <c r="V16" s="92">
        <v>0</v>
      </c>
      <c r="W16" s="92">
        <v>40</v>
      </c>
      <c r="X16" s="92">
        <v>194</v>
      </c>
      <c r="Y16" s="1135">
        <f t="shared" si="3"/>
        <v>0.5315068493150685</v>
      </c>
      <c r="Z16" s="143">
        <v>73628887</v>
      </c>
      <c r="AA16" s="143">
        <v>379530</v>
      </c>
      <c r="AB16" s="92">
        <v>424380</v>
      </c>
      <c r="AC16" s="92">
        <v>194</v>
      </c>
      <c r="AD16" s="95">
        <f>+AB16/AC16</f>
        <v>2187.5257731958764</v>
      </c>
    </row>
    <row r="17" spans="1:30" ht="15" customHeight="1">
      <c r="A17" s="718"/>
      <c r="B17" s="740"/>
      <c r="C17" s="90" t="s">
        <v>943</v>
      </c>
      <c r="D17" s="486">
        <f t="shared" si="2"/>
        <v>9</v>
      </c>
      <c r="E17" s="92">
        <v>2</v>
      </c>
      <c r="F17" s="92">
        <v>1</v>
      </c>
      <c r="G17" s="92">
        <v>1</v>
      </c>
      <c r="H17" s="92">
        <v>1</v>
      </c>
      <c r="I17" s="92">
        <v>1</v>
      </c>
      <c r="J17" s="92">
        <v>0</v>
      </c>
      <c r="K17" s="92">
        <v>0</v>
      </c>
      <c r="L17" s="92">
        <v>0</v>
      </c>
      <c r="M17" s="92">
        <v>0</v>
      </c>
      <c r="N17" s="92">
        <v>0</v>
      </c>
      <c r="O17" s="92">
        <v>0</v>
      </c>
      <c r="P17" s="92">
        <v>0</v>
      </c>
      <c r="Q17" s="92">
        <v>1</v>
      </c>
      <c r="R17" s="92">
        <v>2</v>
      </c>
      <c r="S17" s="92">
        <v>0</v>
      </c>
      <c r="T17" s="92">
        <v>0</v>
      </c>
      <c r="U17" s="92">
        <v>0</v>
      </c>
      <c r="V17" s="92">
        <v>0</v>
      </c>
      <c r="W17" s="92">
        <v>114</v>
      </c>
      <c r="X17" s="92">
        <v>117</v>
      </c>
      <c r="Y17" s="1135">
        <f t="shared" si="3"/>
        <v>0.32054794520547947</v>
      </c>
      <c r="Z17" s="143">
        <v>11340420</v>
      </c>
      <c r="AA17" s="143">
        <v>96927</v>
      </c>
      <c r="AB17" s="1070">
        <v>0</v>
      </c>
      <c r="AC17" s="1070">
        <v>0</v>
      </c>
      <c r="AD17" s="1071">
        <v>0</v>
      </c>
    </row>
    <row r="18" spans="1:30" ht="15" customHeight="1">
      <c r="A18" s="718"/>
      <c r="B18" s="740"/>
      <c r="C18" s="90" t="s">
        <v>944</v>
      </c>
      <c r="D18" s="486">
        <f t="shared" si="2"/>
        <v>5</v>
      </c>
      <c r="E18" s="92">
        <v>1</v>
      </c>
      <c r="F18" s="92">
        <v>1</v>
      </c>
      <c r="G18" s="92">
        <v>1</v>
      </c>
      <c r="H18" s="92">
        <v>0</v>
      </c>
      <c r="I18" s="92">
        <v>1</v>
      </c>
      <c r="J18" s="92">
        <v>1</v>
      </c>
      <c r="K18" s="92">
        <v>0</v>
      </c>
      <c r="L18" s="92">
        <v>0</v>
      </c>
      <c r="M18" s="92">
        <v>0</v>
      </c>
      <c r="N18" s="92">
        <v>0</v>
      </c>
      <c r="O18" s="92">
        <v>0</v>
      </c>
      <c r="P18" s="92">
        <v>0</v>
      </c>
      <c r="Q18" s="92">
        <v>0</v>
      </c>
      <c r="R18" s="92">
        <v>0</v>
      </c>
      <c r="S18" s="92">
        <v>0</v>
      </c>
      <c r="T18" s="92">
        <v>0</v>
      </c>
      <c r="U18" s="92">
        <v>0</v>
      </c>
      <c r="V18" s="92">
        <v>0</v>
      </c>
      <c r="W18" s="92">
        <v>263</v>
      </c>
      <c r="X18" s="92">
        <v>2799</v>
      </c>
      <c r="Y18" s="1135">
        <f t="shared" si="3"/>
        <v>7.668493150684932</v>
      </c>
      <c r="Z18" s="143">
        <v>308484252</v>
      </c>
      <c r="AA18" s="143">
        <v>110212</v>
      </c>
      <c r="AB18" s="92">
        <v>3135380</v>
      </c>
      <c r="AC18" s="92">
        <v>2799</v>
      </c>
      <c r="AD18" s="95">
        <f>+AB18/AC18</f>
        <v>1120.1786352268668</v>
      </c>
    </row>
    <row r="19" spans="1:30" ht="15" customHeight="1">
      <c r="A19" s="718"/>
      <c r="B19" s="740"/>
      <c r="C19" s="90" t="s">
        <v>945</v>
      </c>
      <c r="D19" s="486">
        <f t="shared" si="2"/>
        <v>4</v>
      </c>
      <c r="E19" s="92">
        <v>0</v>
      </c>
      <c r="F19" s="92">
        <v>0</v>
      </c>
      <c r="G19" s="92">
        <v>0</v>
      </c>
      <c r="H19" s="92">
        <v>0</v>
      </c>
      <c r="I19" s="92">
        <v>1</v>
      </c>
      <c r="J19" s="92">
        <v>0</v>
      </c>
      <c r="K19" s="92">
        <v>0</v>
      </c>
      <c r="L19" s="92">
        <v>0</v>
      </c>
      <c r="M19" s="92">
        <v>1</v>
      </c>
      <c r="N19" s="92">
        <v>0</v>
      </c>
      <c r="O19" s="92">
        <v>0</v>
      </c>
      <c r="P19" s="92">
        <v>1</v>
      </c>
      <c r="Q19" s="92">
        <v>0</v>
      </c>
      <c r="R19" s="92">
        <v>0</v>
      </c>
      <c r="S19" s="92">
        <v>0</v>
      </c>
      <c r="T19" s="92">
        <v>0</v>
      </c>
      <c r="U19" s="92">
        <v>0</v>
      </c>
      <c r="V19" s="92">
        <v>1</v>
      </c>
      <c r="W19" s="92">
        <v>320</v>
      </c>
      <c r="X19" s="92">
        <v>2770</v>
      </c>
      <c r="Y19" s="1135">
        <f t="shared" si="3"/>
        <v>7.589041095890411</v>
      </c>
      <c r="Z19" s="143">
        <v>426639474</v>
      </c>
      <c r="AA19" s="143">
        <v>154021</v>
      </c>
      <c r="AB19" s="92">
        <v>13657860</v>
      </c>
      <c r="AC19" s="92">
        <v>2770</v>
      </c>
      <c r="AD19" s="95">
        <f>+AB19/AC19</f>
        <v>4930.635379061372</v>
      </c>
    </row>
    <row r="20" spans="1:30" ht="15" customHeight="1">
      <c r="A20" s="718"/>
      <c r="B20" s="740"/>
      <c r="C20" s="90" t="s">
        <v>946</v>
      </c>
      <c r="D20" s="486">
        <f t="shared" si="2"/>
        <v>3</v>
      </c>
      <c r="E20" s="92">
        <v>1</v>
      </c>
      <c r="F20" s="92">
        <v>0</v>
      </c>
      <c r="G20" s="92">
        <v>0</v>
      </c>
      <c r="H20" s="92">
        <v>1</v>
      </c>
      <c r="I20" s="92">
        <v>0</v>
      </c>
      <c r="J20" s="92">
        <v>1</v>
      </c>
      <c r="K20" s="92">
        <v>0</v>
      </c>
      <c r="L20" s="92">
        <v>0</v>
      </c>
      <c r="M20" s="92">
        <v>0</v>
      </c>
      <c r="N20" s="92">
        <v>0</v>
      </c>
      <c r="O20" s="92">
        <v>0</v>
      </c>
      <c r="P20" s="92">
        <v>0</v>
      </c>
      <c r="Q20" s="92">
        <v>0</v>
      </c>
      <c r="R20" s="92">
        <v>0</v>
      </c>
      <c r="S20" s="92">
        <v>0</v>
      </c>
      <c r="T20" s="92">
        <v>0</v>
      </c>
      <c r="U20" s="92">
        <v>0</v>
      </c>
      <c r="V20" s="92">
        <v>0</v>
      </c>
      <c r="W20" s="92">
        <v>90</v>
      </c>
      <c r="X20" s="92">
        <v>649</v>
      </c>
      <c r="Y20" s="1135">
        <f t="shared" si="3"/>
        <v>1.7780821917808218</v>
      </c>
      <c r="Z20" s="143">
        <v>59396560</v>
      </c>
      <c r="AA20" s="143">
        <v>91520</v>
      </c>
      <c r="AB20" s="92">
        <v>2272713</v>
      </c>
      <c r="AC20" s="92">
        <v>649</v>
      </c>
      <c r="AD20" s="95">
        <f>+AB20/AC20</f>
        <v>3501.8690292758088</v>
      </c>
    </row>
    <row r="21" spans="1:30" ht="15" customHeight="1">
      <c r="A21" s="718"/>
      <c r="B21" s="740"/>
      <c r="C21" s="90" t="s">
        <v>890</v>
      </c>
      <c r="D21" s="486">
        <f t="shared" si="2"/>
        <v>1</v>
      </c>
      <c r="E21" s="92">
        <v>0</v>
      </c>
      <c r="F21" s="92">
        <v>0</v>
      </c>
      <c r="G21" s="92">
        <v>0</v>
      </c>
      <c r="H21" s="92">
        <v>0</v>
      </c>
      <c r="I21" s="92">
        <v>0</v>
      </c>
      <c r="J21" s="92">
        <v>0</v>
      </c>
      <c r="K21" s="92">
        <v>1</v>
      </c>
      <c r="L21" s="92">
        <v>0</v>
      </c>
      <c r="M21" s="92">
        <v>0</v>
      </c>
      <c r="N21" s="92">
        <v>0</v>
      </c>
      <c r="O21" s="92">
        <v>0</v>
      </c>
      <c r="P21" s="92">
        <v>0</v>
      </c>
      <c r="Q21" s="92">
        <v>0</v>
      </c>
      <c r="R21" s="92">
        <v>0</v>
      </c>
      <c r="S21" s="92">
        <v>0</v>
      </c>
      <c r="T21" s="92">
        <v>0</v>
      </c>
      <c r="U21" s="92">
        <v>0</v>
      </c>
      <c r="V21" s="92">
        <v>0</v>
      </c>
      <c r="W21" s="92">
        <v>70</v>
      </c>
      <c r="X21" s="92">
        <v>353</v>
      </c>
      <c r="Y21" s="1135">
        <f t="shared" si="3"/>
        <v>0.9671232876712329</v>
      </c>
      <c r="Z21" s="92">
        <v>54277728</v>
      </c>
      <c r="AA21" s="92">
        <v>153761</v>
      </c>
      <c r="AB21" s="92">
        <v>932050</v>
      </c>
      <c r="AC21" s="92">
        <v>353</v>
      </c>
      <c r="AD21" s="95">
        <f>+AB21/AC21</f>
        <v>2640.368271954674</v>
      </c>
    </row>
    <row r="22" spans="1:30" ht="15" customHeight="1">
      <c r="A22" s="718"/>
      <c r="B22" s="740"/>
      <c r="C22" s="90" t="s">
        <v>891</v>
      </c>
      <c r="D22" s="486">
        <f t="shared" si="2"/>
        <v>1</v>
      </c>
      <c r="E22" s="92">
        <v>0</v>
      </c>
      <c r="F22" s="92">
        <v>0</v>
      </c>
      <c r="G22" s="92">
        <v>0</v>
      </c>
      <c r="H22" s="92">
        <v>0</v>
      </c>
      <c r="I22" s="92">
        <v>0</v>
      </c>
      <c r="J22" s="92">
        <v>0</v>
      </c>
      <c r="K22" s="92">
        <v>1</v>
      </c>
      <c r="L22" s="92">
        <v>0</v>
      </c>
      <c r="M22" s="92">
        <v>0</v>
      </c>
      <c r="N22" s="92">
        <v>0</v>
      </c>
      <c r="O22" s="92">
        <v>0</v>
      </c>
      <c r="P22" s="92">
        <v>0</v>
      </c>
      <c r="Q22" s="92">
        <v>0</v>
      </c>
      <c r="R22" s="92">
        <v>0</v>
      </c>
      <c r="S22" s="92">
        <v>0</v>
      </c>
      <c r="T22" s="92">
        <v>0</v>
      </c>
      <c r="U22" s="92">
        <v>0</v>
      </c>
      <c r="V22" s="92">
        <v>0</v>
      </c>
      <c r="W22" s="92">
        <v>70</v>
      </c>
      <c r="X22" s="92">
        <v>147</v>
      </c>
      <c r="Y22" s="1135">
        <f t="shared" si="3"/>
        <v>0.40273972602739727</v>
      </c>
      <c r="Z22" s="92">
        <v>39603396</v>
      </c>
      <c r="AA22" s="92">
        <v>269410</v>
      </c>
      <c r="AB22" s="92">
        <v>379290</v>
      </c>
      <c r="AC22" s="92">
        <v>147</v>
      </c>
      <c r="AD22" s="95">
        <f>+AB22/AC22</f>
        <v>2580.204081632653</v>
      </c>
    </row>
    <row r="23" spans="1:30" ht="15" customHeight="1">
      <c r="A23" s="718"/>
      <c r="B23" s="740"/>
      <c r="C23" s="90" t="s">
        <v>947</v>
      </c>
      <c r="D23" s="486">
        <f t="shared" si="2"/>
        <v>0</v>
      </c>
      <c r="E23" s="92">
        <v>0</v>
      </c>
      <c r="F23" s="92">
        <v>0</v>
      </c>
      <c r="G23" s="92">
        <v>0</v>
      </c>
      <c r="H23" s="92">
        <v>0</v>
      </c>
      <c r="I23" s="92">
        <v>0</v>
      </c>
      <c r="J23" s="92">
        <v>0</v>
      </c>
      <c r="K23" s="92">
        <v>0</v>
      </c>
      <c r="L23" s="92">
        <v>0</v>
      </c>
      <c r="M23" s="92">
        <v>0</v>
      </c>
      <c r="N23" s="92">
        <v>0</v>
      </c>
      <c r="O23" s="92">
        <v>0</v>
      </c>
      <c r="P23" s="92">
        <v>0</v>
      </c>
      <c r="Q23" s="92">
        <v>0</v>
      </c>
      <c r="R23" s="92">
        <v>0</v>
      </c>
      <c r="S23" s="92">
        <v>0</v>
      </c>
      <c r="T23" s="92">
        <v>0</v>
      </c>
      <c r="U23" s="92">
        <v>0</v>
      </c>
      <c r="V23" s="92">
        <v>0</v>
      </c>
      <c r="W23" s="92">
        <v>0</v>
      </c>
      <c r="X23" s="92">
        <v>0</v>
      </c>
      <c r="Y23" s="1135">
        <f t="shared" si="3"/>
        <v>0</v>
      </c>
      <c r="Z23" s="92">
        <v>0</v>
      </c>
      <c r="AA23" s="92">
        <v>0</v>
      </c>
      <c r="AB23" s="92">
        <v>0</v>
      </c>
      <c r="AC23" s="92">
        <v>0</v>
      </c>
      <c r="AD23" s="95">
        <v>0</v>
      </c>
    </row>
    <row r="24" spans="1:30" ht="15" customHeight="1">
      <c r="A24" s="718"/>
      <c r="B24" s="740"/>
      <c r="C24" s="90" t="s">
        <v>892</v>
      </c>
      <c r="D24" s="486">
        <f t="shared" si="2"/>
        <v>1</v>
      </c>
      <c r="E24" s="92">
        <v>1</v>
      </c>
      <c r="F24" s="92">
        <v>0</v>
      </c>
      <c r="G24" s="92">
        <v>0</v>
      </c>
      <c r="H24" s="92">
        <v>0</v>
      </c>
      <c r="I24" s="92">
        <v>0</v>
      </c>
      <c r="J24" s="92">
        <v>0</v>
      </c>
      <c r="K24" s="92">
        <v>0</v>
      </c>
      <c r="L24" s="92">
        <v>0</v>
      </c>
      <c r="M24" s="92">
        <v>0</v>
      </c>
      <c r="N24" s="92">
        <v>0</v>
      </c>
      <c r="O24" s="92">
        <v>0</v>
      </c>
      <c r="P24" s="92">
        <v>0</v>
      </c>
      <c r="Q24" s="92">
        <v>0</v>
      </c>
      <c r="R24" s="92">
        <v>0</v>
      </c>
      <c r="S24" s="92">
        <v>0</v>
      </c>
      <c r="T24" s="92">
        <v>0</v>
      </c>
      <c r="U24" s="92">
        <v>0</v>
      </c>
      <c r="V24" s="92">
        <v>0</v>
      </c>
      <c r="W24" s="92">
        <v>100</v>
      </c>
      <c r="X24" s="92">
        <v>870</v>
      </c>
      <c r="Y24" s="1135">
        <f t="shared" si="3"/>
        <v>2.3835616438356166</v>
      </c>
      <c r="Z24" s="143">
        <v>73197868</v>
      </c>
      <c r="AA24" s="143">
        <v>84135</v>
      </c>
      <c r="AB24" s="92">
        <v>5265200</v>
      </c>
      <c r="AC24" s="92">
        <v>870</v>
      </c>
      <c r="AD24" s="95">
        <f>+AB24/AC24</f>
        <v>6051.954022988506</v>
      </c>
    </row>
    <row r="25" spans="1:30" ht="15" customHeight="1">
      <c r="A25" s="718"/>
      <c r="B25" s="740"/>
      <c r="C25" s="90" t="s">
        <v>893</v>
      </c>
      <c r="D25" s="486">
        <f t="shared" si="2"/>
        <v>2</v>
      </c>
      <c r="E25" s="92">
        <v>1</v>
      </c>
      <c r="F25" s="92">
        <v>1</v>
      </c>
      <c r="G25" s="92">
        <v>0</v>
      </c>
      <c r="H25" s="92">
        <v>0</v>
      </c>
      <c r="I25" s="92">
        <v>0</v>
      </c>
      <c r="J25" s="92">
        <v>0</v>
      </c>
      <c r="K25" s="92">
        <v>0</v>
      </c>
      <c r="L25" s="92">
        <v>0</v>
      </c>
      <c r="M25" s="92">
        <v>0</v>
      </c>
      <c r="N25" s="92">
        <v>0</v>
      </c>
      <c r="O25" s="92">
        <v>0</v>
      </c>
      <c r="P25" s="92">
        <v>0</v>
      </c>
      <c r="Q25" s="92">
        <v>0</v>
      </c>
      <c r="R25" s="92">
        <v>0</v>
      </c>
      <c r="S25" s="92">
        <v>0</v>
      </c>
      <c r="T25" s="92">
        <v>0</v>
      </c>
      <c r="U25" s="92">
        <v>0</v>
      </c>
      <c r="V25" s="92">
        <v>0</v>
      </c>
      <c r="W25" s="92">
        <v>0</v>
      </c>
      <c r="X25" s="92">
        <v>2096</v>
      </c>
      <c r="Y25" s="1135">
        <f t="shared" si="3"/>
        <v>5.742465753424658</v>
      </c>
      <c r="Z25" s="143">
        <v>353575762</v>
      </c>
      <c r="AA25" s="143">
        <v>168691</v>
      </c>
      <c r="AB25" s="92">
        <v>10904140</v>
      </c>
      <c r="AC25" s="92">
        <v>2096</v>
      </c>
      <c r="AD25" s="95">
        <f>+AB25/AC25</f>
        <v>5202.356870229008</v>
      </c>
    </row>
    <row r="26" spans="1:30" ht="15" customHeight="1">
      <c r="A26" s="718"/>
      <c r="B26" s="740"/>
      <c r="C26" s="90" t="s">
        <v>948</v>
      </c>
      <c r="D26" s="486">
        <f t="shared" si="2"/>
        <v>1</v>
      </c>
      <c r="E26" s="92">
        <v>0</v>
      </c>
      <c r="F26" s="92">
        <v>0</v>
      </c>
      <c r="G26" s="92">
        <v>0</v>
      </c>
      <c r="H26" s="92">
        <v>0</v>
      </c>
      <c r="I26" s="92">
        <v>0</v>
      </c>
      <c r="J26" s="92">
        <v>0</v>
      </c>
      <c r="K26" s="92">
        <v>0</v>
      </c>
      <c r="L26" s="92">
        <v>0</v>
      </c>
      <c r="M26" s="92">
        <v>0</v>
      </c>
      <c r="N26" s="92">
        <v>0</v>
      </c>
      <c r="O26" s="92">
        <v>0</v>
      </c>
      <c r="P26" s="92">
        <v>0</v>
      </c>
      <c r="Q26" s="92">
        <v>0</v>
      </c>
      <c r="R26" s="92">
        <v>1</v>
      </c>
      <c r="S26" s="92">
        <v>0</v>
      </c>
      <c r="T26" s="92">
        <v>0</v>
      </c>
      <c r="U26" s="92">
        <v>0</v>
      </c>
      <c r="V26" s="92">
        <v>0</v>
      </c>
      <c r="W26" s="92">
        <v>55</v>
      </c>
      <c r="X26" s="92">
        <v>202</v>
      </c>
      <c r="Y26" s="1135">
        <f t="shared" si="3"/>
        <v>0.5534246575342465</v>
      </c>
      <c r="Z26" s="143">
        <v>26539686</v>
      </c>
      <c r="AA26" s="143">
        <v>131385</v>
      </c>
      <c r="AB26" s="92">
        <v>366000</v>
      </c>
      <c r="AC26" s="92">
        <v>202</v>
      </c>
      <c r="AD26" s="95">
        <f>+AB26/AC26</f>
        <v>1811.881188118812</v>
      </c>
    </row>
    <row r="27" spans="1:30" ht="15" customHeight="1">
      <c r="A27" s="718"/>
      <c r="B27" s="740"/>
      <c r="C27" s="90" t="s">
        <v>949</v>
      </c>
      <c r="D27" s="486">
        <f t="shared" si="2"/>
        <v>24</v>
      </c>
      <c r="E27" s="92">
        <v>1</v>
      </c>
      <c r="F27" s="92">
        <v>4</v>
      </c>
      <c r="G27" s="92">
        <v>0</v>
      </c>
      <c r="H27" s="92">
        <v>0</v>
      </c>
      <c r="I27" s="92">
        <v>0</v>
      </c>
      <c r="J27" s="92">
        <v>0</v>
      </c>
      <c r="K27" s="92">
        <v>0</v>
      </c>
      <c r="L27" s="92">
        <v>2</v>
      </c>
      <c r="M27" s="92">
        <v>3</v>
      </c>
      <c r="N27" s="92">
        <v>0</v>
      </c>
      <c r="O27" s="92">
        <v>0</v>
      </c>
      <c r="P27" s="92">
        <v>0</v>
      </c>
      <c r="Q27" s="92">
        <v>0</v>
      </c>
      <c r="R27" s="92">
        <v>6</v>
      </c>
      <c r="S27" s="92">
        <v>1</v>
      </c>
      <c r="T27" s="92">
        <v>3</v>
      </c>
      <c r="U27" s="92">
        <v>2</v>
      </c>
      <c r="V27" s="92">
        <v>2</v>
      </c>
      <c r="W27" s="92">
        <v>0</v>
      </c>
      <c r="X27" s="92">
        <v>230</v>
      </c>
      <c r="Y27" s="1135">
        <f t="shared" si="3"/>
        <v>0.6301369863013698</v>
      </c>
      <c r="Z27" s="143">
        <v>10142103</v>
      </c>
      <c r="AA27" s="143">
        <v>44096</v>
      </c>
      <c r="AB27" s="92">
        <v>264800</v>
      </c>
      <c r="AC27" s="92">
        <v>230</v>
      </c>
      <c r="AD27" s="95">
        <f>+AB27/AC27</f>
        <v>1151.304347826087</v>
      </c>
    </row>
    <row r="28" spans="1:30" ht="25.5" customHeight="1">
      <c r="A28" s="718"/>
      <c r="B28" s="740"/>
      <c r="C28" s="90"/>
      <c r="D28" s="1131"/>
      <c r="E28" s="92"/>
      <c r="F28" s="92"/>
      <c r="G28" s="92"/>
      <c r="H28" s="92"/>
      <c r="I28" s="92"/>
      <c r="J28" s="92"/>
      <c r="K28" s="92"/>
      <c r="L28" s="92"/>
      <c r="M28" s="92"/>
      <c r="N28" s="92"/>
      <c r="O28" s="92"/>
      <c r="P28" s="92"/>
      <c r="Q28" s="92"/>
      <c r="R28" s="92"/>
      <c r="S28" s="92"/>
      <c r="T28" s="92"/>
      <c r="U28" s="92"/>
      <c r="V28" s="92"/>
      <c r="W28" s="92"/>
      <c r="X28" s="92"/>
      <c r="Y28" s="1136"/>
      <c r="Z28" s="92"/>
      <c r="AA28" s="1137"/>
      <c r="AB28" s="143"/>
      <c r="AC28" s="143"/>
      <c r="AD28" s="1138" t="s">
        <v>950</v>
      </c>
    </row>
    <row r="29" spans="1:30" s="751" customFormat="1" ht="15" customHeight="1">
      <c r="A29" s="747"/>
      <c r="B29" s="1294" t="s">
        <v>894</v>
      </c>
      <c r="C29" s="1683"/>
      <c r="D29" s="78">
        <f aca="true" t="shared" si="4" ref="D29:V29">SUM(D30:D33)</f>
        <v>32</v>
      </c>
      <c r="E29" s="78">
        <f t="shared" si="4"/>
        <v>1</v>
      </c>
      <c r="F29" s="78">
        <f t="shared" si="4"/>
        <v>4</v>
      </c>
      <c r="G29" s="78">
        <f t="shared" si="4"/>
        <v>5</v>
      </c>
      <c r="H29" s="78">
        <f t="shared" si="4"/>
        <v>2</v>
      </c>
      <c r="I29" s="78">
        <f t="shared" si="4"/>
        <v>2</v>
      </c>
      <c r="J29" s="78">
        <f t="shared" si="4"/>
        <v>1</v>
      </c>
      <c r="K29" s="78">
        <f t="shared" si="4"/>
        <v>1</v>
      </c>
      <c r="L29" s="78">
        <f t="shared" si="4"/>
        <v>2</v>
      </c>
      <c r="M29" s="78">
        <f t="shared" si="4"/>
        <v>1</v>
      </c>
      <c r="N29" s="78">
        <f t="shared" si="4"/>
        <v>0</v>
      </c>
      <c r="O29" s="78">
        <f t="shared" si="4"/>
        <v>2</v>
      </c>
      <c r="P29" s="78">
        <f t="shared" si="4"/>
        <v>1</v>
      </c>
      <c r="Q29" s="78">
        <f t="shared" si="4"/>
        <v>1</v>
      </c>
      <c r="R29" s="78">
        <f t="shared" si="4"/>
        <v>2</v>
      </c>
      <c r="S29" s="78">
        <f t="shared" si="4"/>
        <v>1</v>
      </c>
      <c r="T29" s="78">
        <f t="shared" si="4"/>
        <v>0</v>
      </c>
      <c r="U29" s="78">
        <f t="shared" si="4"/>
        <v>0</v>
      </c>
      <c r="V29" s="78">
        <f t="shared" si="4"/>
        <v>6</v>
      </c>
      <c r="W29" s="78">
        <f>SUM(W30:W31,W33)</f>
        <v>1625</v>
      </c>
      <c r="X29" s="78">
        <f>SUM(X30:X33)</f>
        <v>599063</v>
      </c>
      <c r="Y29" s="78">
        <v>1641</v>
      </c>
      <c r="Z29" s="78">
        <v>1980656937</v>
      </c>
      <c r="AA29" s="78">
        <v>100648</v>
      </c>
      <c r="AB29" s="78">
        <v>24217490</v>
      </c>
      <c r="AC29" s="78">
        <v>267</v>
      </c>
      <c r="AD29" s="1134">
        <f>+AB29/AC29</f>
        <v>90702.20973782771</v>
      </c>
    </row>
    <row r="30" spans="1:30" ht="15" customHeight="1">
      <c r="A30" s="718"/>
      <c r="B30" s="740"/>
      <c r="C30" s="90" t="s">
        <v>895</v>
      </c>
      <c r="D30" s="486">
        <f>SUM(E30:V30)</f>
        <v>12</v>
      </c>
      <c r="E30" s="92">
        <v>1</v>
      </c>
      <c r="F30" s="92">
        <v>1</v>
      </c>
      <c r="G30" s="92">
        <v>2</v>
      </c>
      <c r="H30" s="92">
        <v>1</v>
      </c>
      <c r="I30" s="92">
        <v>1</v>
      </c>
      <c r="J30" s="92">
        <v>0</v>
      </c>
      <c r="K30" s="92">
        <v>1</v>
      </c>
      <c r="L30" s="92">
        <v>1</v>
      </c>
      <c r="M30" s="92">
        <v>1</v>
      </c>
      <c r="N30" s="92">
        <v>0</v>
      </c>
      <c r="O30" s="92">
        <v>0</v>
      </c>
      <c r="P30" s="92">
        <v>1</v>
      </c>
      <c r="Q30" s="92">
        <v>1</v>
      </c>
      <c r="R30" s="92">
        <v>1</v>
      </c>
      <c r="S30" s="92">
        <v>0</v>
      </c>
      <c r="T30" s="92">
        <v>0</v>
      </c>
      <c r="U30" s="92">
        <v>0</v>
      </c>
      <c r="V30" s="92">
        <v>0</v>
      </c>
      <c r="W30" s="92">
        <v>1025</v>
      </c>
      <c r="X30" s="92">
        <v>376869</v>
      </c>
      <c r="Y30" s="92">
        <v>1033</v>
      </c>
      <c r="Z30" s="63">
        <v>0</v>
      </c>
      <c r="AA30" s="92">
        <v>0</v>
      </c>
      <c r="AB30" s="92">
        <v>0</v>
      </c>
      <c r="AC30" s="92">
        <v>0</v>
      </c>
      <c r="AD30" s="95">
        <v>0</v>
      </c>
    </row>
    <row r="31" spans="1:30" ht="15" customHeight="1">
      <c r="A31" s="718"/>
      <c r="B31" s="740"/>
      <c r="C31" s="90" t="s">
        <v>896</v>
      </c>
      <c r="D31" s="486">
        <f>SUM(E31:V31)</f>
        <v>7</v>
      </c>
      <c r="E31" s="92">
        <v>0</v>
      </c>
      <c r="F31" s="92">
        <v>1</v>
      </c>
      <c r="G31" s="92">
        <v>1</v>
      </c>
      <c r="H31" s="92">
        <v>0</v>
      </c>
      <c r="I31" s="92">
        <v>0</v>
      </c>
      <c r="J31" s="92">
        <v>0</v>
      </c>
      <c r="K31" s="92">
        <v>0</v>
      </c>
      <c r="L31" s="92">
        <v>1</v>
      </c>
      <c r="M31" s="92">
        <v>0</v>
      </c>
      <c r="N31" s="92">
        <v>0</v>
      </c>
      <c r="O31" s="92">
        <v>0</v>
      </c>
      <c r="P31" s="92">
        <v>0</v>
      </c>
      <c r="Q31" s="92">
        <v>0</v>
      </c>
      <c r="R31" s="92">
        <v>1</v>
      </c>
      <c r="S31" s="92">
        <v>1</v>
      </c>
      <c r="T31" s="92">
        <v>0</v>
      </c>
      <c r="U31" s="92">
        <v>0</v>
      </c>
      <c r="V31" s="92">
        <v>2</v>
      </c>
      <c r="W31" s="92">
        <v>600</v>
      </c>
      <c r="X31" s="92">
        <v>222194</v>
      </c>
      <c r="Y31" s="1139" t="s">
        <v>951</v>
      </c>
      <c r="Z31" s="63">
        <v>0</v>
      </c>
      <c r="AA31" s="92">
        <v>0</v>
      </c>
      <c r="AB31" s="92">
        <v>0</v>
      </c>
      <c r="AC31" s="92">
        <v>0</v>
      </c>
      <c r="AD31" s="95">
        <v>0</v>
      </c>
    </row>
    <row r="32" spans="1:30" ht="15" customHeight="1">
      <c r="A32" s="718"/>
      <c r="B32" s="740"/>
      <c r="C32" s="90" t="s">
        <v>897</v>
      </c>
      <c r="D32" s="486">
        <f>SUM(E32:V32)</f>
        <v>2</v>
      </c>
      <c r="E32" s="92">
        <v>0</v>
      </c>
      <c r="F32" s="92">
        <v>1</v>
      </c>
      <c r="G32" s="92">
        <v>0</v>
      </c>
      <c r="H32" s="92">
        <v>0</v>
      </c>
      <c r="I32" s="92">
        <v>0</v>
      </c>
      <c r="J32" s="92">
        <v>0</v>
      </c>
      <c r="K32" s="92">
        <v>0</v>
      </c>
      <c r="L32" s="92">
        <v>0</v>
      </c>
      <c r="M32" s="92">
        <v>0</v>
      </c>
      <c r="N32" s="92">
        <v>0</v>
      </c>
      <c r="O32" s="92">
        <v>1</v>
      </c>
      <c r="P32" s="92">
        <v>0</v>
      </c>
      <c r="Q32" s="92">
        <v>0</v>
      </c>
      <c r="R32" s="92">
        <v>0</v>
      </c>
      <c r="S32" s="92">
        <v>0</v>
      </c>
      <c r="T32" s="92">
        <v>0</v>
      </c>
      <c r="U32" s="92">
        <v>0</v>
      </c>
      <c r="V32" s="92">
        <v>0</v>
      </c>
      <c r="W32" s="1140">
        <v>140</v>
      </c>
      <c r="X32" s="92">
        <v>0</v>
      </c>
      <c r="Y32" s="1135">
        <f>+X32/365</f>
        <v>0</v>
      </c>
      <c r="Z32" s="92">
        <v>0</v>
      </c>
      <c r="AA32" s="92">
        <v>0</v>
      </c>
      <c r="AB32" s="92">
        <v>0</v>
      </c>
      <c r="AC32" s="92">
        <v>0</v>
      </c>
      <c r="AD32" s="95">
        <v>0</v>
      </c>
    </row>
    <row r="33" spans="1:30" ht="14.25" customHeight="1">
      <c r="A33" s="718"/>
      <c r="B33" s="740"/>
      <c r="C33" s="90" t="s">
        <v>898</v>
      </c>
      <c r="D33" s="486">
        <f>SUM(E33:V33)</f>
        <v>11</v>
      </c>
      <c r="E33" s="92">
        <v>0</v>
      </c>
      <c r="F33" s="92">
        <v>1</v>
      </c>
      <c r="G33" s="92">
        <v>2</v>
      </c>
      <c r="H33" s="92">
        <v>1</v>
      </c>
      <c r="I33" s="92">
        <v>1</v>
      </c>
      <c r="J33" s="92">
        <v>1</v>
      </c>
      <c r="K33" s="92">
        <v>0</v>
      </c>
      <c r="L33" s="92">
        <v>0</v>
      </c>
      <c r="M33" s="92">
        <v>0</v>
      </c>
      <c r="N33" s="92">
        <v>0</v>
      </c>
      <c r="O33" s="92">
        <v>1</v>
      </c>
      <c r="P33" s="92">
        <v>0</v>
      </c>
      <c r="Q33" s="92">
        <v>0</v>
      </c>
      <c r="R33" s="92">
        <v>0</v>
      </c>
      <c r="S33" s="92">
        <v>0</v>
      </c>
      <c r="T33" s="92">
        <v>0</v>
      </c>
      <c r="U33" s="92">
        <v>0</v>
      </c>
      <c r="V33" s="92">
        <v>4</v>
      </c>
      <c r="W33" s="92">
        <v>0</v>
      </c>
      <c r="X33" s="92">
        <v>0</v>
      </c>
      <c r="Y33" s="1135">
        <f>+X33/365</f>
        <v>0</v>
      </c>
      <c r="Z33" s="92">
        <v>0</v>
      </c>
      <c r="AA33" s="92">
        <v>0</v>
      </c>
      <c r="AB33" s="92">
        <v>0</v>
      </c>
      <c r="AC33" s="92">
        <v>0</v>
      </c>
      <c r="AD33" s="95">
        <v>0</v>
      </c>
    </row>
    <row r="34" spans="1:30" ht="15" customHeight="1">
      <c r="A34" s="718"/>
      <c r="B34" s="740"/>
      <c r="C34" s="90"/>
      <c r="D34" s="1131"/>
      <c r="E34" s="92"/>
      <c r="F34" s="92"/>
      <c r="G34" s="92"/>
      <c r="H34" s="92"/>
      <c r="I34" s="92"/>
      <c r="J34" s="92"/>
      <c r="K34" s="92"/>
      <c r="L34" s="92"/>
      <c r="M34" s="92"/>
      <c r="N34" s="92"/>
      <c r="O34" s="92"/>
      <c r="P34" s="92"/>
      <c r="Q34" s="92"/>
      <c r="R34" s="92"/>
      <c r="S34" s="92"/>
      <c r="T34" s="92"/>
      <c r="U34" s="92"/>
      <c r="V34" s="92"/>
      <c r="W34" s="92"/>
      <c r="X34" s="92"/>
      <c r="Y34" s="1136"/>
      <c r="Z34" s="92"/>
      <c r="AA34" s="1137"/>
      <c r="AB34" s="143"/>
      <c r="AC34" s="143"/>
      <c r="AD34" s="1138"/>
    </row>
    <row r="35" spans="1:30" s="751" customFormat="1" ht="15" customHeight="1">
      <c r="A35" s="747"/>
      <c r="B35" s="1294" t="s">
        <v>899</v>
      </c>
      <c r="C35" s="1683"/>
      <c r="D35" s="80">
        <f aca="true" t="shared" si="5" ref="D35:W35">SUM(D36:D43)</f>
        <v>10</v>
      </c>
      <c r="E35" s="78">
        <f t="shared" si="5"/>
        <v>6</v>
      </c>
      <c r="F35" s="78">
        <f t="shared" si="5"/>
        <v>1</v>
      </c>
      <c r="G35" s="78">
        <f t="shared" si="5"/>
        <v>1</v>
      </c>
      <c r="H35" s="78">
        <f t="shared" si="5"/>
        <v>0</v>
      </c>
      <c r="I35" s="78">
        <f t="shared" si="5"/>
        <v>0</v>
      </c>
      <c r="J35" s="78">
        <f t="shared" si="5"/>
        <v>0</v>
      </c>
      <c r="K35" s="78">
        <f t="shared" si="5"/>
        <v>0</v>
      </c>
      <c r="L35" s="78">
        <f t="shared" si="5"/>
        <v>0</v>
      </c>
      <c r="M35" s="78">
        <f t="shared" si="5"/>
        <v>0</v>
      </c>
      <c r="N35" s="78">
        <f t="shared" si="5"/>
        <v>0</v>
      </c>
      <c r="O35" s="78">
        <f t="shared" si="5"/>
        <v>1</v>
      </c>
      <c r="P35" s="78">
        <f t="shared" si="5"/>
        <v>0</v>
      </c>
      <c r="Q35" s="78">
        <f t="shared" si="5"/>
        <v>0</v>
      </c>
      <c r="R35" s="78">
        <f t="shared" si="5"/>
        <v>0</v>
      </c>
      <c r="S35" s="78">
        <f t="shared" si="5"/>
        <v>1</v>
      </c>
      <c r="T35" s="78">
        <f t="shared" si="5"/>
        <v>0</v>
      </c>
      <c r="U35" s="78">
        <f t="shared" si="5"/>
        <v>0</v>
      </c>
      <c r="V35" s="78">
        <f t="shared" si="5"/>
        <v>0</v>
      </c>
      <c r="W35" s="78">
        <f t="shared" si="5"/>
        <v>390</v>
      </c>
      <c r="X35" s="78" t="s">
        <v>1174</v>
      </c>
      <c r="Y35" s="78" t="s">
        <v>1174</v>
      </c>
      <c r="Z35" s="78">
        <v>506890071</v>
      </c>
      <c r="AA35" s="78" t="s">
        <v>1174</v>
      </c>
      <c r="AB35" s="78">
        <v>0</v>
      </c>
      <c r="AC35" s="78">
        <v>0</v>
      </c>
      <c r="AD35" s="79">
        <v>0</v>
      </c>
    </row>
    <row r="36" spans="1:30" ht="15" customHeight="1">
      <c r="A36" s="718"/>
      <c r="B36" s="740"/>
      <c r="C36" s="90" t="s">
        <v>900</v>
      </c>
      <c r="D36" s="486">
        <f aca="true" t="shared" si="6" ref="D36:D43">SUM(E36:V36)</f>
        <v>2</v>
      </c>
      <c r="E36" s="92">
        <v>1</v>
      </c>
      <c r="F36" s="92">
        <v>1</v>
      </c>
      <c r="G36" s="92">
        <v>0</v>
      </c>
      <c r="H36" s="92">
        <v>0</v>
      </c>
      <c r="I36" s="92">
        <v>0</v>
      </c>
      <c r="J36" s="92">
        <v>0</v>
      </c>
      <c r="K36" s="92">
        <v>0</v>
      </c>
      <c r="L36" s="92">
        <v>0</v>
      </c>
      <c r="M36" s="92">
        <v>0</v>
      </c>
      <c r="N36" s="92">
        <v>0</v>
      </c>
      <c r="O36" s="92">
        <v>0</v>
      </c>
      <c r="P36" s="92">
        <v>0</v>
      </c>
      <c r="Q36" s="92">
        <v>0</v>
      </c>
      <c r="R36" s="92">
        <v>0</v>
      </c>
      <c r="S36" s="92">
        <v>0</v>
      </c>
      <c r="T36" s="92">
        <v>0</v>
      </c>
      <c r="U36" s="92">
        <v>0</v>
      </c>
      <c r="V36" s="92">
        <v>0</v>
      </c>
      <c r="W36" s="92">
        <v>100</v>
      </c>
      <c r="X36" s="92" t="s">
        <v>1174</v>
      </c>
      <c r="Y36" s="92" t="s">
        <v>1174</v>
      </c>
      <c r="Z36" s="92">
        <v>140945705</v>
      </c>
      <c r="AA36" s="92" t="s">
        <v>1174</v>
      </c>
      <c r="AB36" s="92">
        <v>0</v>
      </c>
      <c r="AC36" s="92">
        <v>0</v>
      </c>
      <c r="AD36" s="95">
        <v>0</v>
      </c>
    </row>
    <row r="37" spans="1:30" ht="15" customHeight="1">
      <c r="A37" s="718"/>
      <c r="B37" s="740"/>
      <c r="C37" s="90" t="s">
        <v>952</v>
      </c>
      <c r="D37" s="486">
        <f t="shared" si="6"/>
        <v>0</v>
      </c>
      <c r="E37" s="92">
        <v>0</v>
      </c>
      <c r="F37" s="92">
        <v>0</v>
      </c>
      <c r="G37" s="92">
        <v>0</v>
      </c>
      <c r="H37" s="92">
        <v>0</v>
      </c>
      <c r="I37" s="92">
        <v>0</v>
      </c>
      <c r="J37" s="92">
        <v>0</v>
      </c>
      <c r="K37" s="92">
        <v>0</v>
      </c>
      <c r="L37" s="92">
        <v>0</v>
      </c>
      <c r="M37" s="92">
        <v>0</v>
      </c>
      <c r="N37" s="92">
        <v>0</v>
      </c>
      <c r="O37" s="92">
        <v>0</v>
      </c>
      <c r="P37" s="92">
        <v>0</v>
      </c>
      <c r="Q37" s="92">
        <v>0</v>
      </c>
      <c r="R37" s="92">
        <v>0</v>
      </c>
      <c r="S37" s="92">
        <v>0</v>
      </c>
      <c r="T37" s="92">
        <v>0</v>
      </c>
      <c r="U37" s="92">
        <v>0</v>
      </c>
      <c r="V37" s="92">
        <v>0</v>
      </c>
      <c r="W37" s="92">
        <v>0</v>
      </c>
      <c r="X37" s="92">
        <v>0</v>
      </c>
      <c r="Y37" s="92">
        <v>0</v>
      </c>
      <c r="Z37" s="92">
        <v>7537884</v>
      </c>
      <c r="AA37" s="92" t="s">
        <v>953</v>
      </c>
      <c r="AB37" s="92" t="s">
        <v>953</v>
      </c>
      <c r="AC37" s="92" t="s">
        <v>953</v>
      </c>
      <c r="AD37" s="95" t="s">
        <v>953</v>
      </c>
    </row>
    <row r="38" spans="1:30" ht="15" customHeight="1">
      <c r="A38" s="718"/>
      <c r="B38" s="740"/>
      <c r="C38" s="90" t="s">
        <v>901</v>
      </c>
      <c r="D38" s="486">
        <f t="shared" si="6"/>
        <v>3</v>
      </c>
      <c r="E38" s="92">
        <v>3</v>
      </c>
      <c r="F38" s="92">
        <v>0</v>
      </c>
      <c r="G38" s="92">
        <v>0</v>
      </c>
      <c r="H38" s="92">
        <v>0</v>
      </c>
      <c r="I38" s="92">
        <v>0</v>
      </c>
      <c r="J38" s="92">
        <v>0</v>
      </c>
      <c r="K38" s="92">
        <v>0</v>
      </c>
      <c r="L38" s="92">
        <v>0</v>
      </c>
      <c r="M38" s="92">
        <v>0</v>
      </c>
      <c r="N38" s="92">
        <v>0</v>
      </c>
      <c r="O38" s="92">
        <v>0</v>
      </c>
      <c r="P38" s="92">
        <v>0</v>
      </c>
      <c r="Q38" s="92">
        <v>0</v>
      </c>
      <c r="R38" s="92">
        <v>0</v>
      </c>
      <c r="S38" s="92">
        <v>0</v>
      </c>
      <c r="T38" s="92">
        <v>0</v>
      </c>
      <c r="U38" s="92">
        <v>0</v>
      </c>
      <c r="V38" s="92">
        <v>0</v>
      </c>
      <c r="W38" s="92">
        <v>120</v>
      </c>
      <c r="X38" s="92" t="s">
        <v>953</v>
      </c>
      <c r="Y38" s="92" t="s">
        <v>953</v>
      </c>
      <c r="Z38" s="92">
        <v>115644896</v>
      </c>
      <c r="AA38" s="92" t="s">
        <v>953</v>
      </c>
      <c r="AB38" s="92" t="s">
        <v>953</v>
      </c>
      <c r="AC38" s="92" t="s">
        <v>953</v>
      </c>
      <c r="AD38" s="95" t="s">
        <v>953</v>
      </c>
    </row>
    <row r="39" spans="1:30" ht="15" customHeight="1">
      <c r="A39" s="718"/>
      <c r="B39" s="740"/>
      <c r="C39" s="90" t="s">
        <v>954</v>
      </c>
      <c r="D39" s="486">
        <f t="shared" si="6"/>
        <v>1</v>
      </c>
      <c r="E39" s="92">
        <v>0</v>
      </c>
      <c r="F39" s="92">
        <v>0</v>
      </c>
      <c r="G39" s="92">
        <v>1</v>
      </c>
      <c r="H39" s="92">
        <v>0</v>
      </c>
      <c r="I39" s="92">
        <v>0</v>
      </c>
      <c r="J39" s="92">
        <v>0</v>
      </c>
      <c r="K39" s="92">
        <v>0</v>
      </c>
      <c r="L39" s="92">
        <v>0</v>
      </c>
      <c r="M39" s="92">
        <v>0</v>
      </c>
      <c r="N39" s="92">
        <v>0</v>
      </c>
      <c r="O39" s="92">
        <v>0</v>
      </c>
      <c r="P39" s="92">
        <v>0</v>
      </c>
      <c r="Q39" s="92">
        <v>0</v>
      </c>
      <c r="R39" s="92">
        <v>0</v>
      </c>
      <c r="S39" s="92">
        <v>0</v>
      </c>
      <c r="T39" s="92">
        <v>0</v>
      </c>
      <c r="U39" s="92">
        <v>0</v>
      </c>
      <c r="V39" s="92">
        <v>0</v>
      </c>
      <c r="W39" s="92">
        <v>50</v>
      </c>
      <c r="X39" s="92" t="s">
        <v>953</v>
      </c>
      <c r="Y39" s="92" t="s">
        <v>953</v>
      </c>
      <c r="Z39" s="92">
        <v>55874560</v>
      </c>
      <c r="AA39" s="92" t="s">
        <v>953</v>
      </c>
      <c r="AB39" s="92" t="s">
        <v>953</v>
      </c>
      <c r="AC39" s="92" t="s">
        <v>953</v>
      </c>
      <c r="AD39" s="95" t="s">
        <v>953</v>
      </c>
    </row>
    <row r="40" spans="1:30" ht="15" customHeight="1">
      <c r="A40" s="718"/>
      <c r="B40" s="740"/>
      <c r="C40" s="90" t="s">
        <v>902</v>
      </c>
      <c r="D40" s="486">
        <f t="shared" si="6"/>
        <v>1</v>
      </c>
      <c r="E40" s="92">
        <v>0</v>
      </c>
      <c r="F40" s="92">
        <v>0</v>
      </c>
      <c r="G40" s="92">
        <v>0</v>
      </c>
      <c r="H40" s="92">
        <v>0</v>
      </c>
      <c r="I40" s="92">
        <v>0</v>
      </c>
      <c r="J40" s="92">
        <v>0</v>
      </c>
      <c r="K40" s="92">
        <v>0</v>
      </c>
      <c r="L40" s="92">
        <v>0</v>
      </c>
      <c r="M40" s="92">
        <v>0</v>
      </c>
      <c r="N40" s="92">
        <v>0</v>
      </c>
      <c r="O40" s="92">
        <v>0</v>
      </c>
      <c r="P40" s="92">
        <v>0</v>
      </c>
      <c r="Q40" s="92">
        <v>0</v>
      </c>
      <c r="R40" s="92">
        <v>0</v>
      </c>
      <c r="S40" s="92">
        <v>1</v>
      </c>
      <c r="T40" s="92">
        <v>0</v>
      </c>
      <c r="U40" s="92">
        <v>0</v>
      </c>
      <c r="V40" s="92">
        <v>0</v>
      </c>
      <c r="W40" s="92">
        <v>70</v>
      </c>
      <c r="X40" s="92" t="s">
        <v>953</v>
      </c>
      <c r="Y40" s="92" t="s">
        <v>953</v>
      </c>
      <c r="Z40" s="92">
        <v>186886026</v>
      </c>
      <c r="AA40" s="92" t="s">
        <v>953</v>
      </c>
      <c r="AB40" s="92" t="s">
        <v>953</v>
      </c>
      <c r="AC40" s="92" t="s">
        <v>953</v>
      </c>
      <c r="AD40" s="95" t="s">
        <v>953</v>
      </c>
    </row>
    <row r="41" spans="1:30" ht="15" customHeight="1">
      <c r="A41" s="718"/>
      <c r="B41" s="740"/>
      <c r="C41" s="90" t="s">
        <v>903</v>
      </c>
      <c r="D41" s="486">
        <f t="shared" si="6"/>
        <v>1</v>
      </c>
      <c r="E41" s="92">
        <v>1</v>
      </c>
      <c r="F41" s="92">
        <v>0</v>
      </c>
      <c r="G41" s="92">
        <v>0</v>
      </c>
      <c r="H41" s="92">
        <v>0</v>
      </c>
      <c r="I41" s="92">
        <v>0</v>
      </c>
      <c r="J41" s="92">
        <v>0</v>
      </c>
      <c r="K41" s="92">
        <v>0</v>
      </c>
      <c r="L41" s="92">
        <v>0</v>
      </c>
      <c r="M41" s="92">
        <v>0</v>
      </c>
      <c r="N41" s="92">
        <v>0</v>
      </c>
      <c r="O41" s="92">
        <v>0</v>
      </c>
      <c r="P41" s="92">
        <v>0</v>
      </c>
      <c r="Q41" s="92">
        <v>0</v>
      </c>
      <c r="R41" s="92">
        <v>0</v>
      </c>
      <c r="S41" s="92">
        <v>0</v>
      </c>
      <c r="T41" s="92">
        <v>0</v>
      </c>
      <c r="U41" s="92">
        <v>0</v>
      </c>
      <c r="V41" s="92">
        <v>0</v>
      </c>
      <c r="W41" s="92">
        <v>50</v>
      </c>
      <c r="X41" s="92" t="s">
        <v>953</v>
      </c>
      <c r="Y41" s="92" t="s">
        <v>953</v>
      </c>
      <c r="Z41" s="92">
        <v>0</v>
      </c>
      <c r="AA41" s="92">
        <v>0</v>
      </c>
      <c r="AB41" s="92">
        <v>0</v>
      </c>
      <c r="AC41" s="92">
        <v>0</v>
      </c>
      <c r="AD41" s="95">
        <v>0</v>
      </c>
    </row>
    <row r="42" spans="1:30" ht="15" customHeight="1">
      <c r="A42" s="718"/>
      <c r="B42" s="740"/>
      <c r="C42" s="90" t="s">
        <v>904</v>
      </c>
      <c r="D42" s="486">
        <f t="shared" si="6"/>
        <v>1</v>
      </c>
      <c r="E42" s="92">
        <v>1</v>
      </c>
      <c r="F42" s="92">
        <v>0</v>
      </c>
      <c r="G42" s="92">
        <v>0</v>
      </c>
      <c r="H42" s="92">
        <v>0</v>
      </c>
      <c r="I42" s="92">
        <v>0</v>
      </c>
      <c r="J42" s="92">
        <v>0</v>
      </c>
      <c r="K42" s="92">
        <v>0</v>
      </c>
      <c r="L42" s="92">
        <v>0</v>
      </c>
      <c r="M42" s="92">
        <v>0</v>
      </c>
      <c r="N42" s="92">
        <v>0</v>
      </c>
      <c r="O42" s="92">
        <v>0</v>
      </c>
      <c r="P42" s="92">
        <v>0</v>
      </c>
      <c r="Q42" s="92">
        <v>0</v>
      </c>
      <c r="R42" s="92">
        <v>0</v>
      </c>
      <c r="S42" s="92">
        <v>0</v>
      </c>
      <c r="T42" s="92">
        <v>0</v>
      </c>
      <c r="U42" s="92">
        <v>0</v>
      </c>
      <c r="V42" s="92">
        <v>0</v>
      </c>
      <c r="W42" s="92">
        <v>0</v>
      </c>
      <c r="X42" s="92" t="s">
        <v>953</v>
      </c>
      <c r="Y42" s="92" t="s">
        <v>953</v>
      </c>
      <c r="Z42" s="92">
        <v>0</v>
      </c>
      <c r="AA42" s="92">
        <v>0</v>
      </c>
      <c r="AB42" s="92">
        <v>0</v>
      </c>
      <c r="AC42" s="92">
        <v>0</v>
      </c>
      <c r="AD42" s="95">
        <v>0</v>
      </c>
    </row>
    <row r="43" spans="1:30" ht="15" customHeight="1">
      <c r="A43" s="718"/>
      <c r="B43" s="740"/>
      <c r="C43" s="90" t="s">
        <v>955</v>
      </c>
      <c r="D43" s="486">
        <f t="shared" si="6"/>
        <v>1</v>
      </c>
      <c r="E43" s="92">
        <v>0</v>
      </c>
      <c r="F43" s="92">
        <v>0</v>
      </c>
      <c r="G43" s="92">
        <v>0</v>
      </c>
      <c r="H43" s="92">
        <v>0</v>
      </c>
      <c r="I43" s="92">
        <v>0</v>
      </c>
      <c r="J43" s="92">
        <v>0</v>
      </c>
      <c r="K43" s="92">
        <v>0</v>
      </c>
      <c r="L43" s="92">
        <v>0</v>
      </c>
      <c r="M43" s="92">
        <v>0</v>
      </c>
      <c r="N43" s="92">
        <v>0</v>
      </c>
      <c r="O43" s="92">
        <v>1</v>
      </c>
      <c r="P43" s="92">
        <v>0</v>
      </c>
      <c r="Q43" s="92">
        <v>0</v>
      </c>
      <c r="R43" s="92">
        <v>0</v>
      </c>
      <c r="S43" s="92">
        <v>0</v>
      </c>
      <c r="T43" s="92">
        <v>0</v>
      </c>
      <c r="U43" s="92">
        <v>0</v>
      </c>
      <c r="V43" s="92">
        <v>0</v>
      </c>
      <c r="W43" s="92">
        <v>0</v>
      </c>
      <c r="X43" s="92" t="s">
        <v>956</v>
      </c>
      <c r="Y43" s="92" t="s">
        <v>956</v>
      </c>
      <c r="Z43" s="92">
        <v>0</v>
      </c>
      <c r="AA43" s="92">
        <v>0</v>
      </c>
      <c r="AB43" s="92">
        <v>0</v>
      </c>
      <c r="AC43" s="92">
        <v>0</v>
      </c>
      <c r="AD43" s="95">
        <v>0</v>
      </c>
    </row>
    <row r="44" spans="1:30" ht="30" customHeight="1">
      <c r="A44" s="718"/>
      <c r="B44" s="740"/>
      <c r="C44" s="90"/>
      <c r="D44" s="1131"/>
      <c r="E44" s="92"/>
      <c r="F44" s="92"/>
      <c r="G44" s="92"/>
      <c r="H44" s="92"/>
      <c r="I44" s="92"/>
      <c r="J44" s="92"/>
      <c r="K44" s="92"/>
      <c r="L44" s="92"/>
      <c r="M44" s="92"/>
      <c r="N44" s="92"/>
      <c r="O44" s="92"/>
      <c r="P44" s="92"/>
      <c r="Q44" s="92"/>
      <c r="R44" s="92"/>
      <c r="S44" s="92"/>
      <c r="T44" s="92"/>
      <c r="U44" s="92"/>
      <c r="V44" s="92"/>
      <c r="W44" s="78"/>
      <c r="X44" s="1141" t="s">
        <v>957</v>
      </c>
      <c r="Y44" s="1141"/>
      <c r="Z44" s="92"/>
      <c r="AA44" s="1136" t="s">
        <v>958</v>
      </c>
      <c r="AB44" s="143"/>
      <c r="AC44" s="143"/>
      <c r="AD44" s="1142" t="s">
        <v>958</v>
      </c>
    </row>
    <row r="45" spans="1:30" s="751" customFormat="1" ht="15" customHeight="1">
      <c r="A45" s="747"/>
      <c r="B45" s="1294" t="s">
        <v>959</v>
      </c>
      <c r="C45" s="1683"/>
      <c r="D45" s="80">
        <f>SUM(E45:V45)</f>
        <v>8</v>
      </c>
      <c r="E45" s="78">
        <v>0</v>
      </c>
      <c r="F45" s="78">
        <v>2</v>
      </c>
      <c r="G45" s="78">
        <v>1</v>
      </c>
      <c r="H45" s="92">
        <v>0</v>
      </c>
      <c r="I45" s="78">
        <v>0</v>
      </c>
      <c r="J45" s="78">
        <v>0</v>
      </c>
      <c r="K45" s="92">
        <v>0</v>
      </c>
      <c r="L45" s="92">
        <v>0</v>
      </c>
      <c r="M45" s="92">
        <v>0</v>
      </c>
      <c r="N45" s="78">
        <v>0</v>
      </c>
      <c r="O45" s="92">
        <v>0</v>
      </c>
      <c r="P45" s="78">
        <v>0</v>
      </c>
      <c r="Q45" s="92">
        <v>0</v>
      </c>
      <c r="R45" s="92">
        <v>0</v>
      </c>
      <c r="S45" s="78">
        <v>0</v>
      </c>
      <c r="T45" s="78">
        <v>4</v>
      </c>
      <c r="U45" s="92">
        <v>0</v>
      </c>
      <c r="V45" s="78">
        <v>1</v>
      </c>
      <c r="W45" s="78">
        <v>696</v>
      </c>
      <c r="X45" s="78">
        <v>3099</v>
      </c>
      <c r="Y45" s="78" t="s">
        <v>960</v>
      </c>
      <c r="Z45" s="78">
        <v>412755184</v>
      </c>
      <c r="AA45" s="78">
        <v>133190</v>
      </c>
      <c r="AB45" s="78">
        <v>12312783</v>
      </c>
      <c r="AC45" s="78" t="s">
        <v>960</v>
      </c>
      <c r="AD45" s="1134">
        <v>3973</v>
      </c>
    </row>
    <row r="46" spans="1:30" s="751" customFormat="1" ht="28.5" customHeight="1">
      <c r="A46" s="747"/>
      <c r="B46" s="1129"/>
      <c r="C46" s="1128"/>
      <c r="D46" s="1130"/>
      <c r="E46" s="78"/>
      <c r="F46" s="78"/>
      <c r="G46" s="78"/>
      <c r="H46" s="78"/>
      <c r="I46" s="78"/>
      <c r="J46" s="78"/>
      <c r="K46" s="78"/>
      <c r="L46" s="78"/>
      <c r="M46" s="78"/>
      <c r="N46" s="78"/>
      <c r="O46" s="78"/>
      <c r="P46" s="78"/>
      <c r="Q46" s="78"/>
      <c r="R46" s="78"/>
      <c r="S46" s="78"/>
      <c r="T46" s="78"/>
      <c r="U46" s="78"/>
      <c r="V46" s="78"/>
      <c r="W46" s="78"/>
      <c r="X46" s="78"/>
      <c r="Y46" s="1136"/>
      <c r="Z46" s="78"/>
      <c r="AA46" s="552"/>
      <c r="AB46" s="213"/>
      <c r="AC46" s="92"/>
      <c r="AD46" s="95"/>
    </row>
    <row r="47" spans="1:30" s="751" customFormat="1" ht="15" customHeight="1">
      <c r="A47" s="747"/>
      <c r="B47" s="1294" t="s">
        <v>905</v>
      </c>
      <c r="C47" s="1683"/>
      <c r="D47" s="80">
        <f aca="true" t="shared" si="7" ref="D47:W47">SUM(D48:D49)</f>
        <v>3</v>
      </c>
      <c r="E47" s="78">
        <f t="shared" si="7"/>
        <v>1</v>
      </c>
      <c r="F47" s="78">
        <f t="shared" si="7"/>
        <v>0</v>
      </c>
      <c r="G47" s="78">
        <f t="shared" si="7"/>
        <v>0</v>
      </c>
      <c r="H47" s="78">
        <f t="shared" si="7"/>
        <v>1</v>
      </c>
      <c r="I47" s="78">
        <f t="shared" si="7"/>
        <v>0</v>
      </c>
      <c r="J47" s="78">
        <f t="shared" si="7"/>
        <v>0</v>
      </c>
      <c r="K47" s="78">
        <f t="shared" si="7"/>
        <v>0</v>
      </c>
      <c r="L47" s="78">
        <f t="shared" si="7"/>
        <v>0</v>
      </c>
      <c r="M47" s="78">
        <f t="shared" si="7"/>
        <v>0</v>
      </c>
      <c r="N47" s="78">
        <f t="shared" si="7"/>
        <v>0</v>
      </c>
      <c r="O47" s="78">
        <f t="shared" si="7"/>
        <v>1</v>
      </c>
      <c r="P47" s="78">
        <f t="shared" si="7"/>
        <v>0</v>
      </c>
      <c r="Q47" s="78">
        <f t="shared" si="7"/>
        <v>0</v>
      </c>
      <c r="R47" s="78">
        <f t="shared" si="7"/>
        <v>0</v>
      </c>
      <c r="S47" s="78">
        <f t="shared" si="7"/>
        <v>0</v>
      </c>
      <c r="T47" s="78">
        <f t="shared" si="7"/>
        <v>0</v>
      </c>
      <c r="U47" s="78">
        <f t="shared" si="7"/>
        <v>0</v>
      </c>
      <c r="V47" s="78">
        <f t="shared" si="7"/>
        <v>0</v>
      </c>
      <c r="W47" s="1143">
        <f t="shared" si="7"/>
        <v>172</v>
      </c>
      <c r="X47" s="78">
        <v>0</v>
      </c>
      <c r="Y47" s="1133">
        <v>0</v>
      </c>
      <c r="Z47" s="78">
        <v>0</v>
      </c>
      <c r="AA47" s="78">
        <v>0</v>
      </c>
      <c r="AB47" s="78">
        <v>0</v>
      </c>
      <c r="AC47" s="78">
        <v>0</v>
      </c>
      <c r="AD47" s="79">
        <v>0</v>
      </c>
    </row>
    <row r="48" spans="1:30" ht="15" customHeight="1">
      <c r="A48" s="718"/>
      <c r="B48" s="740"/>
      <c r="C48" s="90" t="s">
        <v>906</v>
      </c>
      <c r="D48" s="486">
        <f>SUM(E48:V48)</f>
        <v>2</v>
      </c>
      <c r="E48" s="92">
        <v>1</v>
      </c>
      <c r="F48" s="92">
        <v>0</v>
      </c>
      <c r="G48" s="92">
        <v>0</v>
      </c>
      <c r="H48" s="92">
        <v>1</v>
      </c>
      <c r="I48" s="92">
        <v>0</v>
      </c>
      <c r="J48" s="92">
        <v>0</v>
      </c>
      <c r="K48" s="92">
        <v>0</v>
      </c>
      <c r="L48" s="92">
        <v>0</v>
      </c>
      <c r="M48" s="92">
        <v>0</v>
      </c>
      <c r="N48" s="92">
        <v>0</v>
      </c>
      <c r="O48" s="92">
        <v>0</v>
      </c>
      <c r="P48" s="92">
        <v>0</v>
      </c>
      <c r="Q48" s="92">
        <v>0</v>
      </c>
      <c r="R48" s="92">
        <v>0</v>
      </c>
      <c r="S48" s="92">
        <v>0</v>
      </c>
      <c r="T48" s="92">
        <v>0</v>
      </c>
      <c r="U48" s="92">
        <v>0</v>
      </c>
      <c r="V48" s="92">
        <v>0</v>
      </c>
      <c r="W48" s="1140">
        <v>140</v>
      </c>
      <c r="X48" s="92">
        <v>0</v>
      </c>
      <c r="Y48" s="1135">
        <f>+X48/365</f>
        <v>0</v>
      </c>
      <c r="Z48" s="92">
        <v>0</v>
      </c>
      <c r="AA48" s="92">
        <v>0</v>
      </c>
      <c r="AB48" s="92">
        <v>0</v>
      </c>
      <c r="AC48" s="92">
        <v>0</v>
      </c>
      <c r="AD48" s="95">
        <v>0</v>
      </c>
    </row>
    <row r="49" spans="1:30" ht="15" customHeight="1">
      <c r="A49" s="718"/>
      <c r="B49" s="734"/>
      <c r="C49" s="97" t="s">
        <v>907</v>
      </c>
      <c r="D49" s="1144">
        <f>SUM(E49:V49)</f>
        <v>1</v>
      </c>
      <c r="E49" s="100">
        <v>0</v>
      </c>
      <c r="F49" s="100">
        <v>0</v>
      </c>
      <c r="G49" s="100">
        <v>0</v>
      </c>
      <c r="H49" s="100">
        <v>0</v>
      </c>
      <c r="I49" s="100">
        <v>0</v>
      </c>
      <c r="J49" s="100">
        <v>0</v>
      </c>
      <c r="K49" s="100">
        <v>0</v>
      </c>
      <c r="L49" s="100">
        <v>0</v>
      </c>
      <c r="M49" s="100">
        <v>0</v>
      </c>
      <c r="N49" s="100">
        <v>0</v>
      </c>
      <c r="O49" s="100">
        <v>1</v>
      </c>
      <c r="P49" s="100">
        <v>0</v>
      </c>
      <c r="Q49" s="100">
        <v>0</v>
      </c>
      <c r="R49" s="100">
        <v>0</v>
      </c>
      <c r="S49" s="100">
        <v>0</v>
      </c>
      <c r="T49" s="100">
        <v>0</v>
      </c>
      <c r="U49" s="100">
        <v>0</v>
      </c>
      <c r="V49" s="100">
        <v>0</v>
      </c>
      <c r="W49" s="1145">
        <v>32</v>
      </c>
      <c r="X49" s="1145">
        <v>5077</v>
      </c>
      <c r="Y49" s="1145">
        <v>14</v>
      </c>
      <c r="Z49" s="100">
        <v>0</v>
      </c>
      <c r="AA49" s="100">
        <v>0</v>
      </c>
      <c r="AB49" s="100">
        <v>0</v>
      </c>
      <c r="AC49" s="100">
        <v>0</v>
      </c>
      <c r="AD49" s="101">
        <v>0</v>
      </c>
    </row>
    <row r="50" ht="15" customHeight="1">
      <c r="C50" s="105" t="s">
        <v>961</v>
      </c>
    </row>
    <row r="51" ht="15.75" customHeight="1">
      <c r="C51" s="105" t="s">
        <v>962</v>
      </c>
    </row>
    <row r="52" ht="15" customHeight="1">
      <c r="C52" s="105" t="s">
        <v>963</v>
      </c>
    </row>
  </sheetData>
  <mergeCells count="32">
    <mergeCell ref="AA5:AA6"/>
    <mergeCell ref="W5:W6"/>
    <mergeCell ref="K5:K6"/>
    <mergeCell ref="L5:L6"/>
    <mergeCell ref="M5:M6"/>
    <mergeCell ref="N5:N6"/>
    <mergeCell ref="AB4:AD4"/>
    <mergeCell ref="D5:D6"/>
    <mergeCell ref="E5:E6"/>
    <mergeCell ref="F5:F6"/>
    <mergeCell ref="G5:G6"/>
    <mergeCell ref="H5:H6"/>
    <mergeCell ref="I5:I6"/>
    <mergeCell ref="T5:T6"/>
    <mergeCell ref="D4:V4"/>
    <mergeCell ref="W4:Y4"/>
    <mergeCell ref="AB5:AB6"/>
    <mergeCell ref="AD5:AD6"/>
    <mergeCell ref="B8:C8"/>
    <mergeCell ref="S5:S6"/>
    <mergeCell ref="U5:U6"/>
    <mergeCell ref="Z5:Z6"/>
    <mergeCell ref="O5:O6"/>
    <mergeCell ref="Q5:Q6"/>
    <mergeCell ref="B4:C6"/>
    <mergeCell ref="Z4:AA4"/>
    <mergeCell ref="B45:C45"/>
    <mergeCell ref="B47:C47"/>
    <mergeCell ref="B10:C10"/>
    <mergeCell ref="B14:C14"/>
    <mergeCell ref="B29:C29"/>
    <mergeCell ref="B35:C35"/>
  </mergeCells>
  <printOptions/>
  <pageMargins left="0.75" right="0.75" top="1" bottom="1" header="0.512" footer="0.512"/>
  <pageSetup orientation="portrait" paperSize="9"/>
  <drawing r:id="rId1"/>
</worksheet>
</file>

<file path=xl/worksheets/sheet33.xml><?xml version="1.0" encoding="utf-8"?>
<worksheet xmlns="http://schemas.openxmlformats.org/spreadsheetml/2006/main" xmlns:r="http://schemas.openxmlformats.org/officeDocument/2006/relationships">
  <dimension ref="A1:AA69"/>
  <sheetViews>
    <sheetView workbookViewId="0" topLeftCell="A1">
      <selection activeCell="A1" sqref="A1"/>
    </sheetView>
  </sheetViews>
  <sheetFormatPr defaultColWidth="9.00390625" defaultRowHeight="13.5"/>
  <cols>
    <col min="1" max="1" width="2.625" style="1021" customWidth="1"/>
    <col min="2" max="2" width="9.625" style="1021" customWidth="1"/>
    <col min="3" max="4" width="6.75390625" style="1021" customWidth="1"/>
    <col min="5" max="5" width="8.125" style="1021" customWidth="1"/>
    <col min="6" max="8" width="9.125" style="1021" customWidth="1"/>
    <col min="9" max="9" width="8.625" style="1021" customWidth="1"/>
    <col min="10" max="11" width="7.625" style="1021" customWidth="1"/>
    <col min="12" max="12" width="8.625" style="1021" customWidth="1"/>
    <col min="13" max="14" width="7.625" style="1021" customWidth="1"/>
    <col min="15" max="15" width="8.625" style="1021" customWidth="1"/>
    <col min="16" max="17" width="7.625" style="1021" customWidth="1"/>
    <col min="18" max="18" width="8.625" style="1021" customWidth="1"/>
    <col min="19" max="20" width="7.625" style="1021" customWidth="1"/>
    <col min="21" max="21" width="8.625" style="1021" customWidth="1"/>
    <col min="22" max="23" width="7.625" style="1021" customWidth="1"/>
    <col min="24" max="24" width="8.625" style="1021" customWidth="1"/>
    <col min="25" max="26" width="7.625" style="1021" customWidth="1"/>
    <col min="27" max="27" width="12.50390625" style="1021" customWidth="1"/>
    <col min="28" max="16384" width="9.00390625" style="1021" customWidth="1"/>
  </cols>
  <sheetData>
    <row r="1" spans="1:12" ht="14.25">
      <c r="A1" s="1022" t="s">
        <v>216</v>
      </c>
      <c r="B1" s="1146"/>
      <c r="K1" s="94"/>
      <c r="L1" s="94"/>
    </row>
    <row r="2" spans="1:27" ht="12.75" thickBot="1">
      <c r="A2" s="94"/>
      <c r="B2" s="1147"/>
      <c r="C2" s="94"/>
      <c r="D2" s="94"/>
      <c r="E2" s="94"/>
      <c r="F2" s="94"/>
      <c r="G2" s="94"/>
      <c r="H2" s="94"/>
      <c r="I2" s="94"/>
      <c r="J2" s="94"/>
      <c r="K2" s="94"/>
      <c r="L2" s="94"/>
      <c r="M2" s="94"/>
      <c r="N2" s="94"/>
      <c r="O2" s="94"/>
      <c r="P2" s="94"/>
      <c r="Q2" s="1148"/>
      <c r="R2" s="1148"/>
      <c r="AA2" s="1148" t="s">
        <v>965</v>
      </c>
    </row>
    <row r="3" spans="1:27" ht="13.5" customHeight="1" thickTop="1">
      <c r="A3" s="1703" t="s">
        <v>1064</v>
      </c>
      <c r="B3" s="1704"/>
      <c r="C3" s="1303" t="s">
        <v>966</v>
      </c>
      <c r="D3" s="1709"/>
      <c r="E3" s="1500" t="s">
        <v>967</v>
      </c>
      <c r="F3" s="1607" t="s">
        <v>968</v>
      </c>
      <c r="G3" s="1716"/>
      <c r="H3" s="1716"/>
      <c r="I3" s="1716"/>
      <c r="J3" s="1716"/>
      <c r="K3" s="1716"/>
      <c r="L3" s="1716"/>
      <c r="M3" s="1716"/>
      <c r="N3" s="1716"/>
      <c r="O3" s="1716"/>
      <c r="P3" s="1716"/>
      <c r="Q3" s="1716"/>
      <c r="R3" s="1716"/>
      <c r="S3" s="1716"/>
      <c r="T3" s="1716"/>
      <c r="U3" s="1716"/>
      <c r="V3" s="1716"/>
      <c r="W3" s="1716"/>
      <c r="X3" s="1716"/>
      <c r="Y3" s="1716"/>
      <c r="Z3" s="1717"/>
      <c r="AA3" s="1711" t="s">
        <v>969</v>
      </c>
    </row>
    <row r="4" spans="1:27" ht="13.5" customHeight="1">
      <c r="A4" s="1705"/>
      <c r="B4" s="1706"/>
      <c r="C4" s="1710"/>
      <c r="D4" s="1508"/>
      <c r="E4" s="1699"/>
      <c r="F4" s="1514" t="s">
        <v>970</v>
      </c>
      <c r="G4" s="1714"/>
      <c r="H4" s="1715"/>
      <c r="I4" s="1718" t="s">
        <v>971</v>
      </c>
      <c r="J4" s="1719"/>
      <c r="K4" s="1720"/>
      <c r="L4" s="1718">
        <v>2</v>
      </c>
      <c r="M4" s="1719"/>
      <c r="N4" s="1720"/>
      <c r="O4" s="1718">
        <v>3</v>
      </c>
      <c r="P4" s="1719"/>
      <c r="Q4" s="1720"/>
      <c r="R4" s="1718">
        <v>4</v>
      </c>
      <c r="S4" s="1719"/>
      <c r="T4" s="1720"/>
      <c r="U4" s="1718">
        <v>5</v>
      </c>
      <c r="V4" s="1719"/>
      <c r="W4" s="1720"/>
      <c r="X4" s="1718">
        <v>6</v>
      </c>
      <c r="Y4" s="1719"/>
      <c r="Z4" s="1720"/>
      <c r="AA4" s="1712"/>
    </row>
    <row r="5" spans="1:27" ht="12">
      <c r="A5" s="1707"/>
      <c r="B5" s="1708"/>
      <c r="C5" s="115" t="s">
        <v>972</v>
      </c>
      <c r="D5" s="115" t="s">
        <v>973</v>
      </c>
      <c r="E5" s="1700"/>
      <c r="F5" s="1149" t="s">
        <v>12</v>
      </c>
      <c r="G5" s="115" t="s">
        <v>827</v>
      </c>
      <c r="H5" s="115" t="s">
        <v>828</v>
      </c>
      <c r="I5" s="1149" t="s">
        <v>12</v>
      </c>
      <c r="J5" s="115" t="s">
        <v>827</v>
      </c>
      <c r="K5" s="115" t="s">
        <v>828</v>
      </c>
      <c r="L5" s="1149" t="s">
        <v>12</v>
      </c>
      <c r="M5" s="115" t="s">
        <v>827</v>
      </c>
      <c r="N5" s="115" t="s">
        <v>828</v>
      </c>
      <c r="O5" s="1149" t="s">
        <v>12</v>
      </c>
      <c r="P5" s="115" t="s">
        <v>827</v>
      </c>
      <c r="Q5" s="115" t="s">
        <v>828</v>
      </c>
      <c r="R5" s="1149" t="s">
        <v>12</v>
      </c>
      <c r="S5" s="115" t="s">
        <v>827</v>
      </c>
      <c r="T5" s="115" t="s">
        <v>828</v>
      </c>
      <c r="U5" s="1149" t="s">
        <v>12</v>
      </c>
      <c r="V5" s="115" t="s">
        <v>827</v>
      </c>
      <c r="W5" s="115" t="s">
        <v>828</v>
      </c>
      <c r="X5" s="1149" t="s">
        <v>12</v>
      </c>
      <c r="Y5" s="115" t="s">
        <v>827</v>
      </c>
      <c r="Z5" s="115" t="s">
        <v>828</v>
      </c>
      <c r="AA5" s="1713"/>
    </row>
    <row r="6" spans="1:27" ht="13.5" customHeight="1">
      <c r="A6" s="1676" t="s">
        <v>672</v>
      </c>
      <c r="B6" s="1680"/>
      <c r="C6" s="1096">
        <v>354</v>
      </c>
      <c r="D6" s="1036">
        <v>88</v>
      </c>
      <c r="E6" s="1036">
        <v>3626</v>
      </c>
      <c r="F6" s="1036">
        <f>SUM(G6:H6)</f>
        <v>101507</v>
      </c>
      <c r="G6" s="1036">
        <f>SUM(J6+M6+P6+S6+V6+Y6)</f>
        <v>52061</v>
      </c>
      <c r="H6" s="1036">
        <f>SUM(K6+N6+Q6+T6+W6+Z6)</f>
        <v>49446</v>
      </c>
      <c r="I6" s="1036">
        <f>SUM(J6:K6)</f>
        <v>17134</v>
      </c>
      <c r="J6" s="1036">
        <v>8781</v>
      </c>
      <c r="K6" s="1036">
        <v>8353</v>
      </c>
      <c r="L6" s="1036">
        <f>SUM(M6:N6)</f>
        <v>17028</v>
      </c>
      <c r="M6" s="1036">
        <v>8721</v>
      </c>
      <c r="N6" s="1036">
        <v>8307</v>
      </c>
      <c r="O6" s="1036">
        <f>SUM(P6:Q6)</f>
        <v>17303</v>
      </c>
      <c r="P6" s="1036">
        <v>9021</v>
      </c>
      <c r="Q6" s="1036">
        <v>8282</v>
      </c>
      <c r="R6" s="1036">
        <f>SUM(S6:T6)</f>
        <v>17782</v>
      </c>
      <c r="S6" s="1036">
        <v>9077</v>
      </c>
      <c r="T6" s="1036">
        <v>8705</v>
      </c>
      <c r="U6" s="1036">
        <f>SUM(V6:W6)</f>
        <v>15795</v>
      </c>
      <c r="V6" s="1036">
        <v>8091</v>
      </c>
      <c r="W6" s="1036">
        <v>7704</v>
      </c>
      <c r="X6" s="1036">
        <f>SUM(Y6:Z6)</f>
        <v>16465</v>
      </c>
      <c r="Y6" s="1036">
        <v>8370</v>
      </c>
      <c r="Z6" s="1036">
        <v>8095</v>
      </c>
      <c r="AA6" s="1038">
        <v>4993</v>
      </c>
    </row>
    <row r="7" spans="1:27" s="1110" customFormat="1" ht="13.5" customHeight="1">
      <c r="A7" s="1294">
        <v>53</v>
      </c>
      <c r="B7" s="1683"/>
      <c r="C7" s="332">
        <f>SUM(C12:C15)</f>
        <v>351</v>
      </c>
      <c r="D7" s="333">
        <f>SUM(D12:D15)</f>
        <v>85</v>
      </c>
      <c r="E7" s="333">
        <f>SUM(E12:E15)</f>
        <v>3644</v>
      </c>
      <c r="F7" s="333">
        <f>SUM(F9:F10)</f>
        <v>102889</v>
      </c>
      <c r="G7" s="333">
        <f>SUM(G9:G10)</f>
        <v>52799</v>
      </c>
      <c r="H7" s="333">
        <f>SUM(H9:H10)</f>
        <v>50090</v>
      </c>
      <c r="I7" s="333">
        <f>SUM(I9:I10)</f>
        <v>17727</v>
      </c>
      <c r="J7" s="333">
        <f>SUM(J12:J15)</f>
        <v>9061</v>
      </c>
      <c r="K7" s="333">
        <f>SUM(K12:K15)</f>
        <v>8666</v>
      </c>
      <c r="L7" s="333">
        <f>SUM(L9:L10)</f>
        <v>17156</v>
      </c>
      <c r="M7" s="333">
        <f>SUM(M12:M15)</f>
        <v>8788</v>
      </c>
      <c r="N7" s="333">
        <f>SUM(N12:N15)</f>
        <v>8368</v>
      </c>
      <c r="O7" s="333">
        <f>SUM(O9:O10)</f>
        <v>17061</v>
      </c>
      <c r="P7" s="333">
        <f>SUM(P12:P15)</f>
        <v>8730</v>
      </c>
      <c r="Q7" s="333">
        <f>SUM(Q12:Q15)</f>
        <v>8331</v>
      </c>
      <c r="R7" s="333">
        <f>SUM(R9:R10)</f>
        <v>17321</v>
      </c>
      <c r="S7" s="333">
        <f>SUM(S12:S15)</f>
        <v>9019</v>
      </c>
      <c r="T7" s="333">
        <f>SUM(T12:T15)</f>
        <v>8302</v>
      </c>
      <c r="U7" s="333">
        <f>SUM(U9:U10)</f>
        <v>17804</v>
      </c>
      <c r="V7" s="333">
        <f>SUM(V12:V15)</f>
        <v>9088</v>
      </c>
      <c r="W7" s="333">
        <f>SUM(W12:W15)</f>
        <v>8716</v>
      </c>
      <c r="X7" s="333">
        <f>SUM(X9:X10)</f>
        <v>15820</v>
      </c>
      <c r="Y7" s="333">
        <f>SUM(Y12:Y15)</f>
        <v>8113</v>
      </c>
      <c r="Z7" s="333">
        <f>SUM(Z9:Z10)</f>
        <v>7707</v>
      </c>
      <c r="AA7" s="334">
        <f>SUM(AA12:AA15)</f>
        <v>4972</v>
      </c>
    </row>
    <row r="8" spans="1:27" s="1050" customFormat="1" ht="13.5" customHeight="1">
      <c r="A8" s="126"/>
      <c r="B8" s="1128"/>
      <c r="C8" s="1151"/>
      <c r="D8" s="1047"/>
      <c r="E8" s="1047"/>
      <c r="F8" s="1047"/>
      <c r="G8" s="333"/>
      <c r="H8" s="333"/>
      <c r="I8" s="1047"/>
      <c r="J8" s="333"/>
      <c r="K8" s="333"/>
      <c r="L8" s="1047"/>
      <c r="M8" s="333"/>
      <c r="N8" s="333"/>
      <c r="O8" s="1047"/>
      <c r="P8" s="333"/>
      <c r="Q8" s="333"/>
      <c r="R8" s="1047"/>
      <c r="S8" s="333"/>
      <c r="T8" s="333"/>
      <c r="U8" s="1047"/>
      <c r="V8" s="333"/>
      <c r="W8" s="333"/>
      <c r="X8" s="1047"/>
      <c r="Y8" s="333"/>
      <c r="Z8" s="333"/>
      <c r="AA8" s="334"/>
    </row>
    <row r="9" spans="1:27" s="1110" customFormat="1" ht="13.5" customHeight="1">
      <c r="A9" s="1294" t="s">
        <v>213</v>
      </c>
      <c r="B9" s="1702"/>
      <c r="C9" s="332">
        <f aca="true" t="shared" si="0" ref="C9:AA9">SUM(C18:C32)</f>
        <v>177</v>
      </c>
      <c r="D9" s="333">
        <f t="shared" si="0"/>
        <v>37</v>
      </c>
      <c r="E9" s="333">
        <f t="shared" si="0"/>
        <v>2337</v>
      </c>
      <c r="F9" s="333">
        <f t="shared" si="0"/>
        <v>74225</v>
      </c>
      <c r="G9" s="333">
        <f t="shared" si="0"/>
        <v>38090</v>
      </c>
      <c r="H9" s="333">
        <f t="shared" si="0"/>
        <v>36135</v>
      </c>
      <c r="I9" s="333">
        <f t="shared" si="0"/>
        <v>13006</v>
      </c>
      <c r="J9" s="333">
        <f t="shared" si="0"/>
        <v>6641</v>
      </c>
      <c r="K9" s="333">
        <f t="shared" si="0"/>
        <v>6365</v>
      </c>
      <c r="L9" s="333">
        <f t="shared" si="0"/>
        <v>12462</v>
      </c>
      <c r="M9" s="333">
        <f t="shared" si="0"/>
        <v>6373</v>
      </c>
      <c r="N9" s="333">
        <f t="shared" si="0"/>
        <v>6089</v>
      </c>
      <c r="O9" s="333">
        <f t="shared" si="0"/>
        <v>12417</v>
      </c>
      <c r="P9" s="333">
        <f t="shared" si="0"/>
        <v>6347</v>
      </c>
      <c r="Q9" s="333">
        <f t="shared" si="0"/>
        <v>6070</v>
      </c>
      <c r="R9" s="333">
        <f t="shared" si="0"/>
        <v>12422</v>
      </c>
      <c r="S9" s="333">
        <f t="shared" si="0"/>
        <v>6456</v>
      </c>
      <c r="T9" s="333">
        <f t="shared" si="0"/>
        <v>5966</v>
      </c>
      <c r="U9" s="333">
        <f t="shared" si="0"/>
        <v>12715</v>
      </c>
      <c r="V9" s="333">
        <f t="shared" si="0"/>
        <v>6489</v>
      </c>
      <c r="W9" s="333">
        <f t="shared" si="0"/>
        <v>6226</v>
      </c>
      <c r="X9" s="333">
        <f t="shared" si="0"/>
        <v>11203</v>
      </c>
      <c r="Y9" s="333">
        <f t="shared" si="0"/>
        <v>5784</v>
      </c>
      <c r="Z9" s="333">
        <f t="shared" si="0"/>
        <v>5419</v>
      </c>
      <c r="AA9" s="334">
        <f t="shared" si="0"/>
        <v>3088</v>
      </c>
    </row>
    <row r="10" spans="1:27" s="1110" customFormat="1" ht="13.5" customHeight="1">
      <c r="A10" s="1294" t="s">
        <v>214</v>
      </c>
      <c r="B10" s="1702"/>
      <c r="C10" s="332">
        <f aca="true" t="shared" si="1" ref="C10:AA10">SUM(C34:C67)</f>
        <v>174</v>
      </c>
      <c r="D10" s="333">
        <f t="shared" si="1"/>
        <v>48</v>
      </c>
      <c r="E10" s="333">
        <f t="shared" si="1"/>
        <v>1307</v>
      </c>
      <c r="F10" s="333">
        <f t="shared" si="1"/>
        <v>28664</v>
      </c>
      <c r="G10" s="333">
        <f t="shared" si="1"/>
        <v>14709</v>
      </c>
      <c r="H10" s="333">
        <f t="shared" si="1"/>
        <v>13955</v>
      </c>
      <c r="I10" s="333">
        <f t="shared" si="1"/>
        <v>4721</v>
      </c>
      <c r="J10" s="333">
        <f t="shared" si="1"/>
        <v>2420</v>
      </c>
      <c r="K10" s="333">
        <f t="shared" si="1"/>
        <v>2301</v>
      </c>
      <c r="L10" s="333">
        <f t="shared" si="1"/>
        <v>4694</v>
      </c>
      <c r="M10" s="333">
        <f t="shared" si="1"/>
        <v>2415</v>
      </c>
      <c r="N10" s="333">
        <f t="shared" si="1"/>
        <v>2279</v>
      </c>
      <c r="O10" s="333">
        <f t="shared" si="1"/>
        <v>4644</v>
      </c>
      <c r="P10" s="333">
        <f t="shared" si="1"/>
        <v>2383</v>
      </c>
      <c r="Q10" s="333">
        <f t="shared" si="1"/>
        <v>2261</v>
      </c>
      <c r="R10" s="333">
        <f t="shared" si="1"/>
        <v>4899</v>
      </c>
      <c r="S10" s="333">
        <f t="shared" si="1"/>
        <v>2563</v>
      </c>
      <c r="T10" s="333">
        <f t="shared" si="1"/>
        <v>2336</v>
      </c>
      <c r="U10" s="333">
        <f t="shared" si="1"/>
        <v>5089</v>
      </c>
      <c r="V10" s="333">
        <f t="shared" si="1"/>
        <v>2599</v>
      </c>
      <c r="W10" s="333">
        <f t="shared" si="1"/>
        <v>2490</v>
      </c>
      <c r="X10" s="333">
        <f t="shared" si="1"/>
        <v>4617</v>
      </c>
      <c r="Y10" s="333">
        <f t="shared" si="1"/>
        <v>2329</v>
      </c>
      <c r="Z10" s="333">
        <f t="shared" si="1"/>
        <v>2288</v>
      </c>
      <c r="AA10" s="334">
        <f t="shared" si="1"/>
        <v>1884</v>
      </c>
    </row>
    <row r="11" spans="1:27" s="1155" customFormat="1" ht="13.5" customHeight="1">
      <c r="A11" s="1150"/>
      <c r="B11" s="1118"/>
      <c r="C11" s="1152"/>
      <c r="D11" s="1153"/>
      <c r="E11" s="1153"/>
      <c r="F11" s="1153"/>
      <c r="G11" s="1153"/>
      <c r="H11" s="1153"/>
      <c r="I11" s="1153"/>
      <c r="J11" s="1153"/>
      <c r="K11" s="1153"/>
      <c r="L11" s="1153"/>
      <c r="M11" s="1153"/>
      <c r="N11" s="1153"/>
      <c r="O11" s="1153"/>
      <c r="P11" s="1153"/>
      <c r="Q11" s="1153"/>
      <c r="R11" s="1153"/>
      <c r="S11" s="1153"/>
      <c r="T11" s="1153"/>
      <c r="U11" s="1153"/>
      <c r="V11" s="1153"/>
      <c r="W11" s="1153"/>
      <c r="X11" s="1153"/>
      <c r="Y11" s="1153"/>
      <c r="Z11" s="1153"/>
      <c r="AA11" s="1154"/>
    </row>
    <row r="12" spans="1:27" s="1110" customFormat="1" ht="13.5" customHeight="1">
      <c r="A12" s="1294" t="s">
        <v>1020</v>
      </c>
      <c r="B12" s="1701"/>
      <c r="C12" s="332">
        <f>SUM(C18,C24:C26,C29,C30,C31,C34:C40)</f>
        <v>139</v>
      </c>
      <c r="D12" s="333">
        <f>SUM(D18,D24:D26,D29,D30,D31,D34:D40)</f>
        <v>19</v>
      </c>
      <c r="E12" s="333">
        <f>SUM(E18,E24:E26,E29,E30,E31,E34:E40)</f>
        <v>1520</v>
      </c>
      <c r="F12" s="333">
        <f>SUM(G12:H12)</f>
        <v>45432</v>
      </c>
      <c r="G12" s="333">
        <f>SUM(G18,G24:G26,G29,G30,G31,G34:G40)</f>
        <v>23439</v>
      </c>
      <c r="H12" s="333">
        <f>SUM(H18,H24:H26,H29,H30,H31,H34:H40)</f>
        <v>21993</v>
      </c>
      <c r="I12" s="333">
        <f>SUM(J12:K12)</f>
        <v>7919</v>
      </c>
      <c r="J12" s="333">
        <f>SUM(J18,J24:J26,J29,J30,J31,J34:J40)</f>
        <v>4043</v>
      </c>
      <c r="K12" s="333">
        <f>SUM(K18,K24:K26,K29,K30,K31,K34:K40)</f>
        <v>3876</v>
      </c>
      <c r="L12" s="333">
        <f>SUM(M12:N12)</f>
        <v>7609</v>
      </c>
      <c r="M12" s="333">
        <f>SUM(M18,M24:M26,M29,M30,M31,M34:M40)</f>
        <v>3978</v>
      </c>
      <c r="N12" s="333">
        <f>SUM(N18,N24:N26,N29,N30,N31,N34:N40)</f>
        <v>3631</v>
      </c>
      <c r="O12" s="333">
        <f>SUM(P12:Q12)</f>
        <v>7582</v>
      </c>
      <c r="P12" s="333">
        <f>SUM(P18,P24:P26,P29,P30,P31,P34:P40)</f>
        <v>3865</v>
      </c>
      <c r="Q12" s="333">
        <f>SUM(Q18,Q24:Q26,Q29,Q30,Q31,Q34:Q40)</f>
        <v>3717</v>
      </c>
      <c r="R12" s="333">
        <f>SUM(S12:T12)</f>
        <v>7659</v>
      </c>
      <c r="S12" s="333">
        <f>SUM(S18,S24:S26,S29:S31,S34:S40)</f>
        <v>4021</v>
      </c>
      <c r="T12" s="333">
        <f>SUM(T18,T24:T26,T29:T31,T34:T40)</f>
        <v>3638</v>
      </c>
      <c r="U12" s="333">
        <f>SUM(V12:W12)</f>
        <v>7780</v>
      </c>
      <c r="V12" s="333">
        <f>SUM(V18,V24:V26,V29:V31,V34:V40)</f>
        <v>3989</v>
      </c>
      <c r="W12" s="333">
        <f>SUM(W18,W24:W26,W29:W31,W34:W40)</f>
        <v>3791</v>
      </c>
      <c r="X12" s="333">
        <f>SUM(Y12:Z12)</f>
        <v>6883</v>
      </c>
      <c r="Y12" s="333">
        <f>SUM(Y18,Y24:Y26,Y29:Y31,Y34:Y40)</f>
        <v>3543</v>
      </c>
      <c r="Z12" s="333">
        <f>SUM(Z18,Z24:Z26,Z29:Z31,Z34:Z40)</f>
        <v>3340</v>
      </c>
      <c r="AA12" s="334">
        <f>SUM(AA18,AA24:AA26,AA29:AA31,AA34:AA40)</f>
        <v>2063</v>
      </c>
    </row>
    <row r="13" spans="1:27" s="1110" customFormat="1" ht="13.5" customHeight="1">
      <c r="A13" s="1294" t="s">
        <v>1022</v>
      </c>
      <c r="B13" s="1701"/>
      <c r="C13" s="332">
        <f>SUM(C23,C42:C48)</f>
        <v>48</v>
      </c>
      <c r="D13" s="333">
        <f>SUM(D23,D42:D48)</f>
        <v>29</v>
      </c>
      <c r="E13" s="333">
        <f>SUM(E23,E42:E48)</f>
        <v>414</v>
      </c>
      <c r="F13" s="333">
        <f>SUM(G13:H13)</f>
        <v>8715</v>
      </c>
      <c r="G13" s="333">
        <f>SUM(G23,G42:G48)</f>
        <v>4500</v>
      </c>
      <c r="H13" s="333">
        <f>SUM(H23,H42:H48)</f>
        <v>4215</v>
      </c>
      <c r="I13" s="333">
        <f>SUM(J13:K13)</f>
        <v>1483</v>
      </c>
      <c r="J13" s="333">
        <f>SUM(J23,J42:J48)</f>
        <v>764</v>
      </c>
      <c r="K13" s="333">
        <f>SUM(K23,K42:K48)</f>
        <v>719</v>
      </c>
      <c r="L13" s="333">
        <f>SUM(M13:N13)</f>
        <v>1412</v>
      </c>
      <c r="M13" s="333">
        <f>SUM(M23,M42:M48)</f>
        <v>697</v>
      </c>
      <c r="N13" s="333">
        <f>SUM(N23,N42:N48)</f>
        <v>715</v>
      </c>
      <c r="O13" s="333">
        <f>SUM(P13:Q13)</f>
        <v>1444</v>
      </c>
      <c r="P13" s="333">
        <f>SUM(P23,P42:P48)</f>
        <v>745</v>
      </c>
      <c r="Q13" s="333">
        <f>SUM(Q23,Q42:Q48)</f>
        <v>699</v>
      </c>
      <c r="R13" s="333">
        <f>SUM(S13:T13)</f>
        <v>1420</v>
      </c>
      <c r="S13" s="333">
        <f>SUM(S23,S42:S48)</f>
        <v>769</v>
      </c>
      <c r="T13" s="333">
        <f>SUM(T23,T42:T48)</f>
        <v>651</v>
      </c>
      <c r="U13" s="333">
        <f>SUM(V13:W13)</f>
        <v>1546</v>
      </c>
      <c r="V13" s="333">
        <f>SUM(V23,V42:V48)</f>
        <v>780</v>
      </c>
      <c r="W13" s="333">
        <f>SUM(W23,W42:W48)</f>
        <v>766</v>
      </c>
      <c r="X13" s="333">
        <f>SUM(Y13:Z13)</f>
        <v>1410</v>
      </c>
      <c r="Y13" s="333">
        <f>SUM(Y23,Y42:Y48)</f>
        <v>745</v>
      </c>
      <c r="Z13" s="333">
        <f>SUM(Z23,Z42:Z48)</f>
        <v>665</v>
      </c>
      <c r="AA13" s="334">
        <f>SUM(AA23,AA42:AA48)</f>
        <v>590</v>
      </c>
    </row>
    <row r="14" spans="1:27" s="1110" customFormat="1" ht="13.5" customHeight="1">
      <c r="A14" s="1294" t="s">
        <v>1024</v>
      </c>
      <c r="B14" s="1701"/>
      <c r="C14" s="332">
        <f>SUM(C19,C28,C32,C50:C54)</f>
        <v>69</v>
      </c>
      <c r="D14" s="333">
        <f>SUM(D19,D28,D32,D50:D54)</f>
        <v>28</v>
      </c>
      <c r="E14" s="333">
        <f>SUM(E19,E28,E32,E50:E54)</f>
        <v>763</v>
      </c>
      <c r="F14" s="333">
        <f>SUM(G14:H14)</f>
        <v>20645</v>
      </c>
      <c r="G14" s="333">
        <f>SUM(G19,G28,G32,G50:G54)</f>
        <v>10500</v>
      </c>
      <c r="H14" s="333">
        <f>SUM(H19,H28,H32,H50:H54)</f>
        <v>10145</v>
      </c>
      <c r="I14" s="333">
        <f>SUM(J14:K14)</f>
        <v>3479</v>
      </c>
      <c r="J14" s="333">
        <f>SUM(J19,J28,J32,J50:J54)</f>
        <v>1793</v>
      </c>
      <c r="K14" s="333">
        <f>SUM(K19,K28,K32,K50:K54)</f>
        <v>1686</v>
      </c>
      <c r="L14" s="333">
        <f>SUM(M14:N14)</f>
        <v>3429</v>
      </c>
      <c r="M14" s="333">
        <f>SUM(M19,M28,M32,M50:M54)</f>
        <v>1774</v>
      </c>
      <c r="N14" s="333">
        <f>SUM(N19,N28,N32,N50:N54)</f>
        <v>1655</v>
      </c>
      <c r="O14" s="333">
        <f>SUM(P14:Q14)</f>
        <v>3349</v>
      </c>
      <c r="P14" s="333">
        <f>SUM(P19,P28,P32,P50:P54)</f>
        <v>1716</v>
      </c>
      <c r="Q14" s="333">
        <f>SUM(Q19,Q28,Q32,Q50:Q54)</f>
        <v>1633</v>
      </c>
      <c r="R14" s="333">
        <f>SUM(S14:T14)</f>
        <v>3544</v>
      </c>
      <c r="S14" s="333">
        <f>SUM(S19,S28,S32,S50:S54)</f>
        <v>1812</v>
      </c>
      <c r="T14" s="333">
        <f>SUM(T19,T28,T32,T50:T54)</f>
        <v>1732</v>
      </c>
      <c r="U14" s="333">
        <f>SUM(V14:W14)</f>
        <v>3606</v>
      </c>
      <c r="V14" s="333">
        <f>SUM(V19,V28,V32,V50:V54)</f>
        <v>1783</v>
      </c>
      <c r="W14" s="333">
        <f>SUM(W19,W28,W32,W50:W54)</f>
        <v>1823</v>
      </c>
      <c r="X14" s="333">
        <f>SUM(Y14:Z14)</f>
        <v>3238</v>
      </c>
      <c r="Y14" s="333">
        <f>SUM(Y19,Y28,Y32,Y50:Y54)</f>
        <v>1622</v>
      </c>
      <c r="Z14" s="333">
        <f>SUM(Z19,Z28,Z32,Z50:Z54)</f>
        <v>1616</v>
      </c>
      <c r="AA14" s="334">
        <f>SUM(AA19,AA28,AA32,AA50:AA54)</f>
        <v>1038</v>
      </c>
    </row>
    <row r="15" spans="1:27" s="1110" customFormat="1" ht="13.5" customHeight="1">
      <c r="A15" s="1294" t="s">
        <v>1026</v>
      </c>
      <c r="B15" s="1701"/>
      <c r="C15" s="332">
        <f>SUM(C20:C21,C56:C67)</f>
        <v>95</v>
      </c>
      <c r="D15" s="333">
        <f>SUM(D20:D21,D56:D67)</f>
        <v>9</v>
      </c>
      <c r="E15" s="333">
        <f>SUM(E20:E21,E56:E67)</f>
        <v>947</v>
      </c>
      <c r="F15" s="333">
        <f>SUM(G15:H15)</f>
        <v>28097</v>
      </c>
      <c r="G15" s="333">
        <f>SUM(G20:G21,G56:G67)</f>
        <v>14360</v>
      </c>
      <c r="H15" s="333">
        <f>SUM(H20:H21,H56:H67)</f>
        <v>13737</v>
      </c>
      <c r="I15" s="333">
        <f>SUM(J15:K15)</f>
        <v>4846</v>
      </c>
      <c r="J15" s="333">
        <f>SUM(J20:J21,J56:J67)</f>
        <v>2461</v>
      </c>
      <c r="K15" s="333">
        <f>SUM(K20:K21,K56:K67)</f>
        <v>2385</v>
      </c>
      <c r="L15" s="333">
        <f>SUM(M15:N15)</f>
        <v>4706</v>
      </c>
      <c r="M15" s="333">
        <f>SUM(M20:M21,M56:M67)</f>
        <v>2339</v>
      </c>
      <c r="N15" s="333">
        <f>SUM(N20:N21,N56:N67)</f>
        <v>2367</v>
      </c>
      <c r="O15" s="333">
        <f>SUM(P15:Q15)</f>
        <v>4686</v>
      </c>
      <c r="P15" s="333">
        <f>SUM(P20:P21,P56:P67)</f>
        <v>2404</v>
      </c>
      <c r="Q15" s="333">
        <f>SUM(Q20:Q21,Q56:Q67)</f>
        <v>2282</v>
      </c>
      <c r="R15" s="333">
        <f>SUM(S15:T15)</f>
        <v>4698</v>
      </c>
      <c r="S15" s="333">
        <f>SUM(S20:S21,S56:S67)</f>
        <v>2417</v>
      </c>
      <c r="T15" s="333">
        <f>SUM(T20:T21,T56:T67)</f>
        <v>2281</v>
      </c>
      <c r="U15" s="333">
        <f>SUM(V15:W15)</f>
        <v>4872</v>
      </c>
      <c r="V15" s="333">
        <f>SUM(V20:V21,V56:V67)</f>
        <v>2536</v>
      </c>
      <c r="W15" s="333">
        <f>SUM(W20:W21,W56:W67)</f>
        <v>2336</v>
      </c>
      <c r="X15" s="333">
        <f>SUM(Y15:Z15)</f>
        <v>4289</v>
      </c>
      <c r="Y15" s="333">
        <f>SUM(Y20:Y21,Y56:Y67)</f>
        <v>2203</v>
      </c>
      <c r="Z15" s="333">
        <f>SUM(Z20:Z21,Z56:Z67)</f>
        <v>2086</v>
      </c>
      <c r="AA15" s="334">
        <f>SUM(AA20:AA21,AA56:AA67)</f>
        <v>1281</v>
      </c>
    </row>
    <row r="16" spans="1:27" ht="9.75" customHeight="1">
      <c r="A16" s="1150"/>
      <c r="B16" s="1128"/>
      <c r="C16" s="91"/>
      <c r="D16" s="64"/>
      <c r="E16" s="64"/>
      <c r="F16" s="64"/>
      <c r="G16" s="1153"/>
      <c r="H16" s="1153"/>
      <c r="I16" s="64"/>
      <c r="J16" s="1153"/>
      <c r="K16" s="1153"/>
      <c r="L16" s="64"/>
      <c r="M16" s="1153"/>
      <c r="N16" s="1153"/>
      <c r="O16" s="64"/>
      <c r="P16" s="1153"/>
      <c r="Q16" s="1153"/>
      <c r="R16" s="64"/>
      <c r="S16" s="1153"/>
      <c r="T16" s="1153"/>
      <c r="U16" s="64"/>
      <c r="V16" s="1153"/>
      <c r="W16" s="1153"/>
      <c r="X16" s="64"/>
      <c r="Y16" s="1153"/>
      <c r="Z16" s="1153"/>
      <c r="AA16" s="1154"/>
    </row>
    <row r="17" spans="1:27" ht="9.75" customHeight="1">
      <c r="A17" s="1156"/>
      <c r="B17" s="1118"/>
      <c r="C17" s="91"/>
      <c r="D17" s="64"/>
      <c r="E17" s="64"/>
      <c r="F17" s="64"/>
      <c r="G17" s="1153"/>
      <c r="H17" s="1153"/>
      <c r="I17" s="64"/>
      <c r="J17" s="1153"/>
      <c r="K17" s="1153"/>
      <c r="L17" s="64"/>
      <c r="M17" s="1153"/>
      <c r="N17" s="1153"/>
      <c r="O17" s="64"/>
      <c r="P17" s="1153"/>
      <c r="Q17" s="1153"/>
      <c r="R17" s="64"/>
      <c r="S17" s="1153"/>
      <c r="T17" s="1153"/>
      <c r="U17" s="64"/>
      <c r="V17" s="1153"/>
      <c r="W17" s="1153"/>
      <c r="X17" s="64"/>
      <c r="Y17" s="1153"/>
      <c r="Z17" s="1153"/>
      <c r="AA17" s="1154"/>
    </row>
    <row r="18" spans="1:27" ht="13.5" customHeight="1">
      <c r="A18" s="1150"/>
      <c r="B18" s="1118" t="s">
        <v>1029</v>
      </c>
      <c r="C18" s="91">
        <v>34</v>
      </c>
      <c r="D18" s="64">
        <v>2</v>
      </c>
      <c r="E18" s="64">
        <v>579</v>
      </c>
      <c r="F18" s="64">
        <f>SUM(G18:H18)</f>
        <v>20368</v>
      </c>
      <c r="G18" s="64">
        <f aca="true" t="shared" si="2" ref="G18:H21">SUM(J18+M18+P18+S18+V18+Y18)</f>
        <v>10509</v>
      </c>
      <c r="H18" s="64">
        <f t="shared" si="2"/>
        <v>9859</v>
      </c>
      <c r="I18" s="64">
        <f>SUM(J18:K18)</f>
        <v>3618</v>
      </c>
      <c r="J18" s="64">
        <v>1880</v>
      </c>
      <c r="K18" s="64">
        <v>1738</v>
      </c>
      <c r="L18" s="64">
        <f>SUM(M18:N18)</f>
        <v>3551</v>
      </c>
      <c r="M18" s="64">
        <v>1854</v>
      </c>
      <c r="N18" s="64">
        <v>1697</v>
      </c>
      <c r="O18" s="64">
        <f>SUM(P18:Q18)</f>
        <v>3415</v>
      </c>
      <c r="P18" s="64">
        <v>1715</v>
      </c>
      <c r="Q18" s="64">
        <v>1700</v>
      </c>
      <c r="R18" s="64">
        <f>SUM(S18:T18)</f>
        <v>3414</v>
      </c>
      <c r="S18" s="64">
        <v>1798</v>
      </c>
      <c r="T18" s="64">
        <v>1616</v>
      </c>
      <c r="U18" s="64">
        <f>SUM(V18:W18)</f>
        <v>3442</v>
      </c>
      <c r="V18" s="64">
        <v>1771</v>
      </c>
      <c r="W18" s="64">
        <v>1671</v>
      </c>
      <c r="X18" s="64">
        <f>SUM(Y18:Z18)</f>
        <v>2928</v>
      </c>
      <c r="Y18" s="64">
        <v>1491</v>
      </c>
      <c r="Z18" s="64">
        <v>1437</v>
      </c>
      <c r="AA18" s="93">
        <v>745</v>
      </c>
    </row>
    <row r="19" spans="1:27" ht="13.5" customHeight="1">
      <c r="A19" s="1150"/>
      <c r="B19" s="1118" t="s">
        <v>1030</v>
      </c>
      <c r="C19" s="91">
        <v>18</v>
      </c>
      <c r="D19" s="64">
        <v>13</v>
      </c>
      <c r="E19" s="64">
        <v>267</v>
      </c>
      <c r="F19" s="64">
        <f>SUM(G19:H19)</f>
        <v>8151</v>
      </c>
      <c r="G19" s="64">
        <f t="shared" si="2"/>
        <v>4176</v>
      </c>
      <c r="H19" s="64">
        <f t="shared" si="2"/>
        <v>3975</v>
      </c>
      <c r="I19" s="64">
        <f>SUM(J19:K19)</f>
        <v>1359</v>
      </c>
      <c r="J19" s="64">
        <v>723</v>
      </c>
      <c r="K19" s="64">
        <v>636</v>
      </c>
      <c r="L19" s="64">
        <f>SUM(M19:N19)</f>
        <v>1358</v>
      </c>
      <c r="M19" s="64">
        <v>687</v>
      </c>
      <c r="N19" s="64">
        <v>671</v>
      </c>
      <c r="O19" s="64">
        <f>SUM(P19:Q19)</f>
        <v>1363</v>
      </c>
      <c r="P19" s="64">
        <v>713</v>
      </c>
      <c r="Q19" s="64">
        <v>650</v>
      </c>
      <c r="R19" s="64">
        <f>SUM(S19:T19)</f>
        <v>1402</v>
      </c>
      <c r="S19" s="64">
        <v>707</v>
      </c>
      <c r="T19" s="64">
        <v>695</v>
      </c>
      <c r="U19" s="64">
        <f>SUM(V19:W19)</f>
        <v>1432</v>
      </c>
      <c r="V19" s="64">
        <v>720</v>
      </c>
      <c r="W19" s="64">
        <v>712</v>
      </c>
      <c r="X19" s="64">
        <f>SUM(Y19:Z19)</f>
        <v>1237</v>
      </c>
      <c r="Y19" s="64">
        <v>626</v>
      </c>
      <c r="Z19" s="64">
        <v>611</v>
      </c>
      <c r="AA19" s="93">
        <v>349</v>
      </c>
    </row>
    <row r="20" spans="1:27" ht="13.5" customHeight="1">
      <c r="A20" s="1150"/>
      <c r="B20" s="1118" t="s">
        <v>1032</v>
      </c>
      <c r="C20" s="91">
        <v>21</v>
      </c>
      <c r="D20" s="64">
        <v>1</v>
      </c>
      <c r="E20" s="64">
        <v>274</v>
      </c>
      <c r="F20" s="64">
        <f>SUM(G20:H20)</f>
        <v>8870</v>
      </c>
      <c r="G20" s="64">
        <f t="shared" si="2"/>
        <v>4536</v>
      </c>
      <c r="H20" s="64">
        <f t="shared" si="2"/>
        <v>4334</v>
      </c>
      <c r="I20" s="64">
        <f>SUM(J20:K20)</f>
        <v>1515</v>
      </c>
      <c r="J20" s="64">
        <v>772</v>
      </c>
      <c r="K20" s="64">
        <v>743</v>
      </c>
      <c r="L20" s="64">
        <f>SUM(M20:N20)</f>
        <v>1479</v>
      </c>
      <c r="M20" s="64">
        <v>747</v>
      </c>
      <c r="N20" s="64">
        <v>732</v>
      </c>
      <c r="O20" s="64">
        <f>SUM(P20:Q20)</f>
        <v>1494</v>
      </c>
      <c r="P20" s="64">
        <v>741</v>
      </c>
      <c r="Q20" s="64">
        <v>753</v>
      </c>
      <c r="R20" s="64">
        <f>SUM(S20:T20)</f>
        <v>1501</v>
      </c>
      <c r="S20" s="64">
        <v>783</v>
      </c>
      <c r="T20" s="64">
        <v>718</v>
      </c>
      <c r="U20" s="64">
        <f>SUM(V20:W20)</f>
        <v>1510</v>
      </c>
      <c r="V20" s="64">
        <v>788</v>
      </c>
      <c r="W20" s="64">
        <v>722</v>
      </c>
      <c r="X20" s="64">
        <f>SUM(Y20:Z20)</f>
        <v>1371</v>
      </c>
      <c r="Y20" s="64">
        <v>705</v>
      </c>
      <c r="Z20" s="64">
        <v>666</v>
      </c>
      <c r="AA20" s="93">
        <v>357</v>
      </c>
    </row>
    <row r="21" spans="1:27" ht="13.5" customHeight="1">
      <c r="A21" s="1150"/>
      <c r="B21" s="1118" t="s">
        <v>1034</v>
      </c>
      <c r="C21" s="91">
        <v>20</v>
      </c>
      <c r="D21" s="92">
        <v>0</v>
      </c>
      <c r="E21" s="64">
        <v>260</v>
      </c>
      <c r="F21" s="64">
        <f>SUM(G21:H21)</f>
        <v>9032</v>
      </c>
      <c r="G21" s="64">
        <f t="shared" si="2"/>
        <v>4607</v>
      </c>
      <c r="H21" s="64">
        <f t="shared" si="2"/>
        <v>4425</v>
      </c>
      <c r="I21" s="64">
        <f>SUM(J21:K21)</f>
        <v>1634</v>
      </c>
      <c r="J21" s="64">
        <v>835</v>
      </c>
      <c r="K21" s="64">
        <v>799</v>
      </c>
      <c r="L21" s="64">
        <f>SUM(M21:N21)</f>
        <v>1529</v>
      </c>
      <c r="M21" s="64">
        <v>738</v>
      </c>
      <c r="N21" s="64">
        <v>791</v>
      </c>
      <c r="O21" s="64">
        <f>SUM(P21:Q21)</f>
        <v>1501</v>
      </c>
      <c r="P21" s="64">
        <v>758</v>
      </c>
      <c r="Q21" s="64">
        <v>743</v>
      </c>
      <c r="R21" s="64">
        <f>SUM(S21:T21)</f>
        <v>1470</v>
      </c>
      <c r="S21" s="64">
        <v>750</v>
      </c>
      <c r="T21" s="64">
        <v>720</v>
      </c>
      <c r="U21" s="64">
        <f>SUM(V21:W21)</f>
        <v>1556</v>
      </c>
      <c r="V21" s="64">
        <v>803</v>
      </c>
      <c r="W21" s="64">
        <v>753</v>
      </c>
      <c r="X21" s="64">
        <f>SUM(Y21:Z21)</f>
        <v>1342</v>
      </c>
      <c r="Y21" s="64">
        <v>723</v>
      </c>
      <c r="Z21" s="64">
        <v>619</v>
      </c>
      <c r="AA21" s="93">
        <v>337</v>
      </c>
    </row>
    <row r="22" spans="1:27" ht="13.5" customHeight="1">
      <c r="A22" s="1150"/>
      <c r="B22" s="1118"/>
      <c r="C22" s="1152"/>
      <c r="D22" s="92"/>
      <c r="E22" s="1153"/>
      <c r="F22" s="64"/>
      <c r="G22" s="1153"/>
      <c r="H22" s="1153"/>
      <c r="I22" s="64"/>
      <c r="J22" s="1153"/>
      <c r="K22" s="1153"/>
      <c r="L22" s="64"/>
      <c r="M22" s="1153"/>
      <c r="N22" s="1153"/>
      <c r="O22" s="64"/>
      <c r="P22" s="1153"/>
      <c r="Q22" s="1153"/>
      <c r="R22" s="64"/>
      <c r="S22" s="1153"/>
      <c r="T22" s="1153"/>
      <c r="U22" s="64"/>
      <c r="V22" s="1153"/>
      <c r="W22" s="1153"/>
      <c r="X22" s="64"/>
      <c r="Y22" s="1153"/>
      <c r="Z22" s="1153"/>
      <c r="AA22" s="1154"/>
    </row>
    <row r="23" spans="1:27" ht="13.5" customHeight="1">
      <c r="A23" s="1150"/>
      <c r="B23" s="1118" t="s">
        <v>1036</v>
      </c>
      <c r="C23" s="91">
        <v>11</v>
      </c>
      <c r="D23" s="64">
        <v>6</v>
      </c>
      <c r="E23" s="64">
        <v>138</v>
      </c>
      <c r="F23" s="64">
        <f>SUM(G23:H23)</f>
        <v>3813</v>
      </c>
      <c r="G23" s="64">
        <f aca="true" t="shared" si="3" ref="G23:H26">SUM(J23+M23+P23+S23+V23+Y23)</f>
        <v>1989</v>
      </c>
      <c r="H23" s="64">
        <f t="shared" si="3"/>
        <v>1824</v>
      </c>
      <c r="I23" s="64">
        <f>SUM(J23:K23)</f>
        <v>654</v>
      </c>
      <c r="J23" s="64">
        <v>338</v>
      </c>
      <c r="K23" s="64">
        <v>316</v>
      </c>
      <c r="L23" s="64">
        <f>SUM(M23:N23)</f>
        <v>647</v>
      </c>
      <c r="M23" s="64">
        <v>313</v>
      </c>
      <c r="N23" s="64">
        <v>334</v>
      </c>
      <c r="O23" s="64">
        <f>SUM(P23:Q23)</f>
        <v>656</v>
      </c>
      <c r="P23" s="64">
        <v>353</v>
      </c>
      <c r="Q23" s="64">
        <v>303</v>
      </c>
      <c r="R23" s="64">
        <f>SUM(S23:T23)</f>
        <v>619</v>
      </c>
      <c r="S23" s="64">
        <v>341</v>
      </c>
      <c r="T23" s="64">
        <v>278</v>
      </c>
      <c r="U23" s="64">
        <f>SUM(V23:W23)</f>
        <v>673</v>
      </c>
      <c r="V23" s="64">
        <v>343</v>
      </c>
      <c r="W23" s="64">
        <v>330</v>
      </c>
      <c r="X23" s="64">
        <f>SUM(Y23:Z23)</f>
        <v>564</v>
      </c>
      <c r="Y23" s="64">
        <v>301</v>
      </c>
      <c r="Z23" s="64">
        <v>263</v>
      </c>
      <c r="AA23" s="93">
        <v>188</v>
      </c>
    </row>
    <row r="24" spans="1:27" ht="13.5" customHeight="1">
      <c r="A24" s="1150"/>
      <c r="B24" s="1118" t="s">
        <v>1038</v>
      </c>
      <c r="C24" s="91">
        <v>10</v>
      </c>
      <c r="D24" s="92">
        <v>0</v>
      </c>
      <c r="E24" s="64">
        <v>116</v>
      </c>
      <c r="F24" s="64">
        <f>SUM(G24:H24)</f>
        <v>3336</v>
      </c>
      <c r="G24" s="64">
        <f t="shared" si="3"/>
        <v>1719</v>
      </c>
      <c r="H24" s="64">
        <f t="shared" si="3"/>
        <v>1617</v>
      </c>
      <c r="I24" s="64">
        <f>SUM(J24:K24)</f>
        <v>593</v>
      </c>
      <c r="J24" s="64">
        <v>281</v>
      </c>
      <c r="K24" s="64">
        <v>312</v>
      </c>
      <c r="L24" s="64">
        <f>SUM(M24:N24)</f>
        <v>557</v>
      </c>
      <c r="M24" s="64">
        <v>293</v>
      </c>
      <c r="N24" s="64">
        <v>264</v>
      </c>
      <c r="O24" s="64">
        <f>SUM(P24:Q24)</f>
        <v>553</v>
      </c>
      <c r="P24" s="64">
        <v>306</v>
      </c>
      <c r="Q24" s="64">
        <v>247</v>
      </c>
      <c r="R24" s="64">
        <f>SUM(S24:T24)</f>
        <v>581</v>
      </c>
      <c r="S24" s="64">
        <v>311</v>
      </c>
      <c r="T24" s="64">
        <v>270</v>
      </c>
      <c r="U24" s="64">
        <f>SUM(V24:W24)</f>
        <v>546</v>
      </c>
      <c r="V24" s="64">
        <v>270</v>
      </c>
      <c r="W24" s="64">
        <v>276</v>
      </c>
      <c r="X24" s="64">
        <f>SUM(Y24:Z24)</f>
        <v>506</v>
      </c>
      <c r="Y24" s="64">
        <v>258</v>
      </c>
      <c r="Z24" s="64">
        <v>248</v>
      </c>
      <c r="AA24" s="93">
        <v>156</v>
      </c>
    </row>
    <row r="25" spans="1:27" ht="13.5" customHeight="1">
      <c r="A25" s="1150"/>
      <c r="B25" s="1118" t="s">
        <v>1040</v>
      </c>
      <c r="C25" s="91">
        <v>10</v>
      </c>
      <c r="D25" s="64">
        <v>6</v>
      </c>
      <c r="E25" s="64">
        <v>106</v>
      </c>
      <c r="F25" s="64">
        <f>SUM(G25:H25)</f>
        <v>3022</v>
      </c>
      <c r="G25" s="64">
        <f t="shared" si="3"/>
        <v>1556</v>
      </c>
      <c r="H25" s="64">
        <f t="shared" si="3"/>
        <v>1466</v>
      </c>
      <c r="I25" s="64">
        <f>SUM(J25:K25)</f>
        <v>554</v>
      </c>
      <c r="J25" s="64">
        <v>280</v>
      </c>
      <c r="K25" s="64">
        <v>274</v>
      </c>
      <c r="L25" s="64">
        <f>SUM(M25:N25)</f>
        <v>460</v>
      </c>
      <c r="M25" s="64">
        <v>240</v>
      </c>
      <c r="N25" s="64">
        <v>220</v>
      </c>
      <c r="O25" s="64">
        <f>SUM(P25:Q25)</f>
        <v>494</v>
      </c>
      <c r="P25" s="64">
        <v>257</v>
      </c>
      <c r="Q25" s="64">
        <v>237</v>
      </c>
      <c r="R25" s="64">
        <f>SUM(S25:T25)</f>
        <v>509</v>
      </c>
      <c r="S25" s="64">
        <v>254</v>
      </c>
      <c r="T25" s="64">
        <v>255</v>
      </c>
      <c r="U25" s="64">
        <f>SUM(V25:W25)</f>
        <v>508</v>
      </c>
      <c r="V25" s="64">
        <v>271</v>
      </c>
      <c r="W25" s="64">
        <v>237</v>
      </c>
      <c r="X25" s="64">
        <f>SUM(Y25:Z25)</f>
        <v>497</v>
      </c>
      <c r="Y25" s="64">
        <v>254</v>
      </c>
      <c r="Z25" s="64">
        <v>243</v>
      </c>
      <c r="AA25" s="93">
        <v>143</v>
      </c>
    </row>
    <row r="26" spans="1:27" ht="13.5" customHeight="1">
      <c r="A26" s="1150"/>
      <c r="B26" s="1118" t="s">
        <v>1041</v>
      </c>
      <c r="C26" s="91">
        <v>9</v>
      </c>
      <c r="D26" s="92">
        <v>0</v>
      </c>
      <c r="E26" s="64">
        <v>84</v>
      </c>
      <c r="F26" s="64">
        <f>SUM(G26:H26)</f>
        <v>2395</v>
      </c>
      <c r="G26" s="64">
        <f t="shared" si="3"/>
        <v>1219</v>
      </c>
      <c r="H26" s="64">
        <f t="shared" si="3"/>
        <v>1176</v>
      </c>
      <c r="I26" s="64">
        <f>SUM(J26:K26)</f>
        <v>413</v>
      </c>
      <c r="J26" s="64">
        <v>190</v>
      </c>
      <c r="K26" s="64">
        <v>223</v>
      </c>
      <c r="L26" s="64">
        <f>SUM(M26:N26)</f>
        <v>386</v>
      </c>
      <c r="M26" s="64">
        <v>201</v>
      </c>
      <c r="N26" s="64">
        <v>185</v>
      </c>
      <c r="O26" s="64">
        <f>SUM(P26:Q26)</f>
        <v>378</v>
      </c>
      <c r="P26" s="64">
        <v>175</v>
      </c>
      <c r="Q26" s="64">
        <v>203</v>
      </c>
      <c r="R26" s="64">
        <f>SUM(S26:T26)</f>
        <v>397</v>
      </c>
      <c r="S26" s="64">
        <v>210</v>
      </c>
      <c r="T26" s="64">
        <v>187</v>
      </c>
      <c r="U26" s="64">
        <f>SUM(V26:W26)</f>
        <v>425</v>
      </c>
      <c r="V26" s="64">
        <v>231</v>
      </c>
      <c r="W26" s="64">
        <v>194</v>
      </c>
      <c r="X26" s="64">
        <f>SUM(Y26:Z26)</f>
        <v>396</v>
      </c>
      <c r="Y26" s="64">
        <v>212</v>
      </c>
      <c r="Z26" s="64">
        <v>184</v>
      </c>
      <c r="AA26" s="93">
        <v>116</v>
      </c>
    </row>
    <row r="27" spans="1:27" ht="13.5" customHeight="1">
      <c r="A27" s="1150"/>
      <c r="B27" s="1118"/>
      <c r="C27" s="1152"/>
      <c r="D27" s="92"/>
      <c r="E27" s="1153"/>
      <c r="F27" s="64"/>
      <c r="G27" s="1153"/>
      <c r="H27" s="1153"/>
      <c r="I27" s="64"/>
      <c r="J27" s="1153"/>
      <c r="K27" s="1153"/>
      <c r="L27" s="64"/>
      <c r="M27" s="1153"/>
      <c r="N27" s="1153"/>
      <c r="O27" s="64"/>
      <c r="P27" s="1153"/>
      <c r="Q27" s="1153"/>
      <c r="R27" s="64"/>
      <c r="S27" s="1153"/>
      <c r="T27" s="1153"/>
      <c r="U27" s="64"/>
      <c r="V27" s="1153"/>
      <c r="W27" s="1153"/>
      <c r="X27" s="64"/>
      <c r="Y27" s="1153"/>
      <c r="Z27" s="1153"/>
      <c r="AA27" s="1154"/>
    </row>
    <row r="28" spans="1:27" ht="13.5" customHeight="1">
      <c r="A28" s="1150"/>
      <c r="B28" s="1118" t="s">
        <v>1044</v>
      </c>
      <c r="C28" s="91">
        <v>6</v>
      </c>
      <c r="D28" s="92">
        <v>3</v>
      </c>
      <c r="E28" s="64">
        <v>95</v>
      </c>
      <c r="F28" s="64">
        <f>SUM(G28:H28)</f>
        <v>2736</v>
      </c>
      <c r="G28" s="64">
        <f aca="true" t="shared" si="4" ref="G28:H32">SUM(J28+M28+P28+S28+V28+Y28)</f>
        <v>1389</v>
      </c>
      <c r="H28" s="64">
        <f t="shared" si="4"/>
        <v>1347</v>
      </c>
      <c r="I28" s="64">
        <f>SUM(J28:K28)</f>
        <v>479</v>
      </c>
      <c r="J28" s="64">
        <v>237</v>
      </c>
      <c r="K28" s="64">
        <v>242</v>
      </c>
      <c r="L28" s="64">
        <f>SUM(M28:N28)</f>
        <v>437</v>
      </c>
      <c r="M28" s="64">
        <v>236</v>
      </c>
      <c r="N28" s="64">
        <v>201</v>
      </c>
      <c r="O28" s="64">
        <f>SUM(P28:Q28)</f>
        <v>433</v>
      </c>
      <c r="P28" s="64">
        <v>220</v>
      </c>
      <c r="Q28" s="64">
        <v>213</v>
      </c>
      <c r="R28" s="64">
        <f>SUM(S28:T28)</f>
        <v>469</v>
      </c>
      <c r="S28" s="64">
        <v>249</v>
      </c>
      <c r="T28" s="64">
        <v>220</v>
      </c>
      <c r="U28" s="64">
        <f>SUM(V28:W28)</f>
        <v>485</v>
      </c>
      <c r="V28" s="64">
        <v>238</v>
      </c>
      <c r="W28" s="64">
        <v>247</v>
      </c>
      <c r="X28" s="64">
        <f>SUM(Y28:Z28)</f>
        <v>433</v>
      </c>
      <c r="Y28" s="64">
        <v>209</v>
      </c>
      <c r="Z28" s="64">
        <v>224</v>
      </c>
      <c r="AA28" s="93">
        <v>127</v>
      </c>
    </row>
    <row r="29" spans="1:27" ht="13.5" customHeight="1">
      <c r="A29" s="1150"/>
      <c r="B29" s="1118" t="s">
        <v>1046</v>
      </c>
      <c r="C29" s="91">
        <v>11</v>
      </c>
      <c r="D29" s="92">
        <v>1</v>
      </c>
      <c r="E29" s="64">
        <v>134</v>
      </c>
      <c r="F29" s="64">
        <f>SUM(G29:H29)</f>
        <v>4319</v>
      </c>
      <c r="G29" s="64">
        <f t="shared" si="4"/>
        <v>2199</v>
      </c>
      <c r="H29" s="64">
        <f t="shared" si="4"/>
        <v>2120</v>
      </c>
      <c r="I29" s="64">
        <f>SUM(J29:K29)</f>
        <v>752</v>
      </c>
      <c r="J29" s="64">
        <v>383</v>
      </c>
      <c r="K29" s="64">
        <v>369</v>
      </c>
      <c r="L29" s="64">
        <f>SUM(M29:N29)</f>
        <v>727</v>
      </c>
      <c r="M29" s="64">
        <v>369</v>
      </c>
      <c r="N29" s="64">
        <v>358</v>
      </c>
      <c r="O29" s="64">
        <f>SUM(P29:Q29)</f>
        <v>749</v>
      </c>
      <c r="P29" s="64">
        <v>401</v>
      </c>
      <c r="Q29" s="64">
        <v>348</v>
      </c>
      <c r="R29" s="64">
        <f>SUM(S29:T29)</f>
        <v>718</v>
      </c>
      <c r="S29" s="64">
        <v>362</v>
      </c>
      <c r="T29" s="64">
        <v>356</v>
      </c>
      <c r="U29" s="64">
        <f>SUM(V29:W29)</f>
        <v>756</v>
      </c>
      <c r="V29" s="64">
        <v>355</v>
      </c>
      <c r="W29" s="64">
        <v>401</v>
      </c>
      <c r="X29" s="64">
        <f>SUM(Y29:Z29)</f>
        <v>617</v>
      </c>
      <c r="Y29" s="64">
        <v>329</v>
      </c>
      <c r="Z29" s="64">
        <v>288</v>
      </c>
      <c r="AA29" s="93">
        <v>186</v>
      </c>
    </row>
    <row r="30" spans="1:27" ht="13.5" customHeight="1">
      <c r="A30" s="1150"/>
      <c r="B30" s="1118" t="s">
        <v>1048</v>
      </c>
      <c r="C30" s="91">
        <v>7</v>
      </c>
      <c r="D30" s="92">
        <v>0</v>
      </c>
      <c r="E30" s="64">
        <v>104</v>
      </c>
      <c r="F30" s="64">
        <f>SUM(G30:H30)</f>
        <v>3279</v>
      </c>
      <c r="G30" s="64">
        <f t="shared" si="4"/>
        <v>1679</v>
      </c>
      <c r="H30" s="64">
        <f t="shared" si="4"/>
        <v>1600</v>
      </c>
      <c r="I30" s="64">
        <f>SUM(J30:K30)</f>
        <v>565</v>
      </c>
      <c r="J30" s="64">
        <v>289</v>
      </c>
      <c r="K30" s="64">
        <v>276</v>
      </c>
      <c r="L30" s="64">
        <f>SUM(M30:N30)</f>
        <v>545</v>
      </c>
      <c r="M30" s="64">
        <v>297</v>
      </c>
      <c r="N30" s="64">
        <v>248</v>
      </c>
      <c r="O30" s="64">
        <f>SUM(P30:Q30)</f>
        <v>569</v>
      </c>
      <c r="P30" s="64">
        <v>297</v>
      </c>
      <c r="Q30" s="64">
        <v>272</v>
      </c>
      <c r="R30" s="64">
        <f>SUM(S30:T30)</f>
        <v>554</v>
      </c>
      <c r="S30" s="64">
        <v>270</v>
      </c>
      <c r="T30" s="64">
        <v>284</v>
      </c>
      <c r="U30" s="64">
        <f>SUM(V30:W30)</f>
        <v>546</v>
      </c>
      <c r="V30" s="64">
        <v>269</v>
      </c>
      <c r="W30" s="64">
        <v>277</v>
      </c>
      <c r="X30" s="64">
        <f>SUM(Y30:Z30)</f>
        <v>500</v>
      </c>
      <c r="Y30" s="64">
        <v>257</v>
      </c>
      <c r="Z30" s="64">
        <v>243</v>
      </c>
      <c r="AA30" s="93">
        <v>136</v>
      </c>
    </row>
    <row r="31" spans="1:27" ht="13.5" customHeight="1">
      <c r="A31" s="1150"/>
      <c r="B31" s="1118" t="s">
        <v>1050</v>
      </c>
      <c r="C31" s="91">
        <v>12</v>
      </c>
      <c r="D31" s="92">
        <v>2</v>
      </c>
      <c r="E31" s="64">
        <v>81</v>
      </c>
      <c r="F31" s="64">
        <f>SUM(G31:H31)</f>
        <v>1876</v>
      </c>
      <c r="G31" s="64">
        <f t="shared" si="4"/>
        <v>1000</v>
      </c>
      <c r="H31" s="64">
        <f t="shared" si="4"/>
        <v>876</v>
      </c>
      <c r="I31" s="64">
        <f>SUM(J31:K31)</f>
        <v>342</v>
      </c>
      <c r="J31" s="64">
        <v>186</v>
      </c>
      <c r="K31" s="64">
        <v>156</v>
      </c>
      <c r="L31" s="64">
        <f>SUM(M31:N31)</f>
        <v>287</v>
      </c>
      <c r="M31" s="64">
        <v>147</v>
      </c>
      <c r="N31" s="64">
        <v>140</v>
      </c>
      <c r="O31" s="64">
        <f>SUM(P31:Q31)</f>
        <v>305</v>
      </c>
      <c r="P31" s="64">
        <v>154</v>
      </c>
      <c r="Q31" s="64">
        <v>151</v>
      </c>
      <c r="R31" s="64">
        <f>SUM(S31:T31)</f>
        <v>293</v>
      </c>
      <c r="S31" s="64">
        <v>166</v>
      </c>
      <c r="T31" s="64">
        <v>127</v>
      </c>
      <c r="U31" s="64">
        <f>SUM(V31:W31)</f>
        <v>333</v>
      </c>
      <c r="V31" s="64">
        <v>178</v>
      </c>
      <c r="W31" s="64">
        <v>155</v>
      </c>
      <c r="X31" s="64">
        <f>SUM(Y31:Z31)</f>
        <v>316</v>
      </c>
      <c r="Y31" s="64">
        <v>169</v>
      </c>
      <c r="Z31" s="64">
        <v>147</v>
      </c>
      <c r="AA31" s="93">
        <v>116</v>
      </c>
    </row>
    <row r="32" spans="1:27" ht="13.5" customHeight="1">
      <c r="A32" s="1150"/>
      <c r="B32" s="1118" t="s">
        <v>1052</v>
      </c>
      <c r="C32" s="91">
        <v>8</v>
      </c>
      <c r="D32" s="64">
        <v>3</v>
      </c>
      <c r="E32" s="64">
        <v>99</v>
      </c>
      <c r="F32" s="64">
        <f>SUM(G32:H32)</f>
        <v>3028</v>
      </c>
      <c r="G32" s="64">
        <f t="shared" si="4"/>
        <v>1512</v>
      </c>
      <c r="H32" s="64">
        <f t="shared" si="4"/>
        <v>1516</v>
      </c>
      <c r="I32" s="64">
        <f>SUM(J32:K32)</f>
        <v>528</v>
      </c>
      <c r="J32" s="64">
        <v>247</v>
      </c>
      <c r="K32" s="64">
        <v>281</v>
      </c>
      <c r="L32" s="64">
        <f>SUM(M32:N32)</f>
        <v>499</v>
      </c>
      <c r="M32" s="64">
        <v>251</v>
      </c>
      <c r="N32" s="64">
        <v>248</v>
      </c>
      <c r="O32" s="64">
        <f>SUM(P32:Q32)</f>
        <v>507</v>
      </c>
      <c r="P32" s="64">
        <v>257</v>
      </c>
      <c r="Q32" s="64">
        <v>250</v>
      </c>
      <c r="R32" s="64">
        <f>SUM(S32:T32)</f>
        <v>495</v>
      </c>
      <c r="S32" s="64">
        <v>255</v>
      </c>
      <c r="T32" s="64">
        <v>240</v>
      </c>
      <c r="U32" s="64">
        <f>SUM(V32:W32)</f>
        <v>503</v>
      </c>
      <c r="V32" s="64">
        <v>252</v>
      </c>
      <c r="W32" s="64">
        <v>251</v>
      </c>
      <c r="X32" s="64">
        <f>SUM(Y32:Z32)</f>
        <v>496</v>
      </c>
      <c r="Y32" s="64">
        <v>250</v>
      </c>
      <c r="Z32" s="64">
        <v>246</v>
      </c>
      <c r="AA32" s="93">
        <v>132</v>
      </c>
    </row>
    <row r="33" spans="1:27" ht="13.5" customHeight="1">
      <c r="A33" s="1150"/>
      <c r="B33" s="1118"/>
      <c r="C33" s="1152"/>
      <c r="D33" s="1153"/>
      <c r="E33" s="1153"/>
      <c r="F33" s="64"/>
      <c r="G33" s="1153"/>
      <c r="H33" s="1153"/>
      <c r="I33" s="64"/>
      <c r="J33" s="1153"/>
      <c r="K33" s="1153"/>
      <c r="L33" s="64"/>
      <c r="M33" s="1153"/>
      <c r="N33" s="1153"/>
      <c r="O33" s="64"/>
      <c r="P33" s="1153"/>
      <c r="Q33" s="1153"/>
      <c r="R33" s="64"/>
      <c r="S33" s="1153"/>
      <c r="T33" s="1153"/>
      <c r="U33" s="64"/>
      <c r="V33" s="1153"/>
      <c r="W33" s="1153"/>
      <c r="X33" s="64"/>
      <c r="Y33" s="1153"/>
      <c r="Z33" s="1153"/>
      <c r="AA33" s="1154"/>
    </row>
    <row r="34" spans="1:27" ht="13.5" customHeight="1">
      <c r="A34" s="1150"/>
      <c r="B34" s="1118" t="s">
        <v>1054</v>
      </c>
      <c r="C34" s="91">
        <v>5</v>
      </c>
      <c r="D34" s="92">
        <v>0</v>
      </c>
      <c r="E34" s="64">
        <v>43</v>
      </c>
      <c r="F34" s="64">
        <f aca="true" t="shared" si="5" ref="F34:F40">SUM(G34:H34)</f>
        <v>1158</v>
      </c>
      <c r="G34" s="64">
        <f aca="true" t="shared" si="6" ref="G34:H40">SUM(J34+M34+P34+S34+V34+Y34)</f>
        <v>578</v>
      </c>
      <c r="H34" s="64">
        <f t="shared" si="6"/>
        <v>580</v>
      </c>
      <c r="I34" s="64">
        <f aca="true" t="shared" si="7" ref="I34:I40">SUM(J34:K34)</f>
        <v>183</v>
      </c>
      <c r="J34" s="64">
        <v>82</v>
      </c>
      <c r="K34" s="64">
        <v>101</v>
      </c>
      <c r="L34" s="64">
        <f aca="true" t="shared" si="8" ref="L34:L40">SUM(M34:N34)</f>
        <v>191</v>
      </c>
      <c r="M34" s="64">
        <v>99</v>
      </c>
      <c r="N34" s="64">
        <v>92</v>
      </c>
      <c r="O34" s="64">
        <f aca="true" t="shared" si="9" ref="O34:O40">SUM(P34:Q34)</f>
        <v>206</v>
      </c>
      <c r="P34" s="64">
        <v>97</v>
      </c>
      <c r="Q34" s="64">
        <v>109</v>
      </c>
      <c r="R34" s="64">
        <f aca="true" t="shared" si="10" ref="R34:R40">SUM(S34:T34)</f>
        <v>205</v>
      </c>
      <c r="S34" s="64">
        <v>115</v>
      </c>
      <c r="T34" s="64">
        <v>90</v>
      </c>
      <c r="U34" s="64">
        <f aca="true" t="shared" si="11" ref="U34:U40">SUM(V34:W34)</f>
        <v>200</v>
      </c>
      <c r="V34" s="64">
        <v>105</v>
      </c>
      <c r="W34" s="64">
        <v>95</v>
      </c>
      <c r="X34" s="64">
        <f aca="true" t="shared" si="12" ref="X34:X40">SUM(Y34:Z34)</f>
        <v>173</v>
      </c>
      <c r="Y34" s="64">
        <v>80</v>
      </c>
      <c r="Z34" s="64">
        <v>93</v>
      </c>
      <c r="AA34" s="93">
        <v>63</v>
      </c>
    </row>
    <row r="35" spans="1:27" ht="13.5" customHeight="1">
      <c r="A35" s="1150"/>
      <c r="B35" s="1118" t="s">
        <v>1056</v>
      </c>
      <c r="C35" s="91">
        <v>2</v>
      </c>
      <c r="D35" s="92">
        <v>0</v>
      </c>
      <c r="E35" s="64">
        <v>27</v>
      </c>
      <c r="F35" s="64">
        <f t="shared" si="5"/>
        <v>861</v>
      </c>
      <c r="G35" s="64">
        <f t="shared" si="6"/>
        <v>456</v>
      </c>
      <c r="H35" s="64">
        <f t="shared" si="6"/>
        <v>405</v>
      </c>
      <c r="I35" s="64">
        <f t="shared" si="7"/>
        <v>108</v>
      </c>
      <c r="J35" s="64">
        <v>56</v>
      </c>
      <c r="K35" s="64">
        <v>52</v>
      </c>
      <c r="L35" s="64">
        <f t="shared" si="8"/>
        <v>143</v>
      </c>
      <c r="M35" s="64">
        <v>75</v>
      </c>
      <c r="N35" s="64">
        <v>68</v>
      </c>
      <c r="O35" s="64">
        <f t="shared" si="9"/>
        <v>159</v>
      </c>
      <c r="P35" s="64">
        <v>81</v>
      </c>
      <c r="Q35" s="64">
        <v>78</v>
      </c>
      <c r="R35" s="64">
        <f t="shared" si="10"/>
        <v>153</v>
      </c>
      <c r="S35" s="64">
        <v>79</v>
      </c>
      <c r="T35" s="64">
        <v>74</v>
      </c>
      <c r="U35" s="64">
        <f t="shared" si="11"/>
        <v>156</v>
      </c>
      <c r="V35" s="64">
        <v>92</v>
      </c>
      <c r="W35" s="64">
        <v>64</v>
      </c>
      <c r="X35" s="64">
        <f t="shared" si="12"/>
        <v>142</v>
      </c>
      <c r="Y35" s="64">
        <v>73</v>
      </c>
      <c r="Z35" s="64">
        <v>69</v>
      </c>
      <c r="AA35" s="93">
        <v>36</v>
      </c>
    </row>
    <row r="36" spans="1:27" ht="13.5" customHeight="1">
      <c r="A36" s="1150"/>
      <c r="B36" s="1118" t="s">
        <v>1058</v>
      </c>
      <c r="C36" s="91">
        <v>6</v>
      </c>
      <c r="D36" s="92">
        <v>0</v>
      </c>
      <c r="E36" s="64">
        <v>58</v>
      </c>
      <c r="F36" s="64">
        <f t="shared" si="5"/>
        <v>1671</v>
      </c>
      <c r="G36" s="64">
        <f t="shared" si="6"/>
        <v>846</v>
      </c>
      <c r="H36" s="64">
        <f t="shared" si="6"/>
        <v>825</v>
      </c>
      <c r="I36" s="64">
        <f t="shared" si="7"/>
        <v>263</v>
      </c>
      <c r="J36" s="64">
        <v>134</v>
      </c>
      <c r="K36" s="64">
        <v>129</v>
      </c>
      <c r="L36" s="64">
        <f t="shared" si="8"/>
        <v>273</v>
      </c>
      <c r="M36" s="64">
        <v>142</v>
      </c>
      <c r="N36" s="64">
        <v>131</v>
      </c>
      <c r="O36" s="64">
        <f t="shared" si="9"/>
        <v>297</v>
      </c>
      <c r="P36" s="64">
        <v>136</v>
      </c>
      <c r="Q36" s="64">
        <v>161</v>
      </c>
      <c r="R36" s="64">
        <f t="shared" si="10"/>
        <v>290</v>
      </c>
      <c r="S36" s="64">
        <v>154</v>
      </c>
      <c r="T36" s="64">
        <v>136</v>
      </c>
      <c r="U36" s="64">
        <f t="shared" si="11"/>
        <v>275</v>
      </c>
      <c r="V36" s="64">
        <v>139</v>
      </c>
      <c r="W36" s="64">
        <v>136</v>
      </c>
      <c r="X36" s="64">
        <f t="shared" si="12"/>
        <v>273</v>
      </c>
      <c r="Y36" s="64">
        <v>141</v>
      </c>
      <c r="Z36" s="64">
        <v>132</v>
      </c>
      <c r="AA36" s="93">
        <v>83</v>
      </c>
    </row>
    <row r="37" spans="1:27" ht="13.5" customHeight="1">
      <c r="A37" s="1150"/>
      <c r="B37" s="1118" t="s">
        <v>1060</v>
      </c>
      <c r="C37" s="91">
        <v>10</v>
      </c>
      <c r="D37" s="64">
        <v>2</v>
      </c>
      <c r="E37" s="64">
        <v>46</v>
      </c>
      <c r="F37" s="64">
        <f t="shared" si="5"/>
        <v>619</v>
      </c>
      <c r="G37" s="64">
        <f t="shared" si="6"/>
        <v>328</v>
      </c>
      <c r="H37" s="64">
        <f t="shared" si="6"/>
        <v>291</v>
      </c>
      <c r="I37" s="64">
        <f t="shared" si="7"/>
        <v>102</v>
      </c>
      <c r="J37" s="64">
        <v>59</v>
      </c>
      <c r="K37" s="64">
        <v>43</v>
      </c>
      <c r="L37" s="64">
        <f t="shared" si="8"/>
        <v>74</v>
      </c>
      <c r="M37" s="64">
        <v>40</v>
      </c>
      <c r="N37" s="64">
        <v>34</v>
      </c>
      <c r="O37" s="64">
        <f t="shared" si="9"/>
        <v>92</v>
      </c>
      <c r="P37" s="64">
        <v>44</v>
      </c>
      <c r="Q37" s="64">
        <v>48</v>
      </c>
      <c r="R37" s="64">
        <f t="shared" si="10"/>
        <v>106</v>
      </c>
      <c r="S37" s="64">
        <v>65</v>
      </c>
      <c r="T37" s="64">
        <v>41</v>
      </c>
      <c r="U37" s="64">
        <f t="shared" si="11"/>
        <v>136</v>
      </c>
      <c r="V37" s="64">
        <v>61</v>
      </c>
      <c r="W37" s="64">
        <v>75</v>
      </c>
      <c r="X37" s="64">
        <f t="shared" si="12"/>
        <v>109</v>
      </c>
      <c r="Y37" s="64">
        <v>59</v>
      </c>
      <c r="Z37" s="64">
        <v>50</v>
      </c>
      <c r="AA37" s="93">
        <v>72</v>
      </c>
    </row>
    <row r="38" spans="1:27" ht="13.5" customHeight="1">
      <c r="A38" s="1150"/>
      <c r="B38" s="1118" t="s">
        <v>1062</v>
      </c>
      <c r="C38" s="91">
        <v>8</v>
      </c>
      <c r="D38" s="64">
        <v>6</v>
      </c>
      <c r="E38" s="64">
        <v>54</v>
      </c>
      <c r="F38" s="64">
        <f t="shared" si="5"/>
        <v>842</v>
      </c>
      <c r="G38" s="64">
        <f t="shared" si="6"/>
        <v>435</v>
      </c>
      <c r="H38" s="64">
        <f t="shared" si="6"/>
        <v>407</v>
      </c>
      <c r="I38" s="64">
        <f t="shared" si="7"/>
        <v>142</v>
      </c>
      <c r="J38" s="64">
        <v>78</v>
      </c>
      <c r="K38" s="64">
        <v>64</v>
      </c>
      <c r="L38" s="64">
        <f t="shared" si="8"/>
        <v>129</v>
      </c>
      <c r="M38" s="64">
        <v>61</v>
      </c>
      <c r="N38" s="64">
        <v>68</v>
      </c>
      <c r="O38" s="64">
        <f t="shared" si="9"/>
        <v>129</v>
      </c>
      <c r="P38" s="64">
        <v>65</v>
      </c>
      <c r="Q38" s="64">
        <v>64</v>
      </c>
      <c r="R38" s="64">
        <f t="shared" si="10"/>
        <v>140</v>
      </c>
      <c r="S38" s="64">
        <v>65</v>
      </c>
      <c r="T38" s="64">
        <v>75</v>
      </c>
      <c r="U38" s="64">
        <f t="shared" si="11"/>
        <v>156</v>
      </c>
      <c r="V38" s="64">
        <v>82</v>
      </c>
      <c r="W38" s="64">
        <v>74</v>
      </c>
      <c r="X38" s="64">
        <f t="shared" si="12"/>
        <v>146</v>
      </c>
      <c r="Y38" s="64">
        <v>84</v>
      </c>
      <c r="Z38" s="64">
        <v>62</v>
      </c>
      <c r="AA38" s="93">
        <v>81</v>
      </c>
    </row>
    <row r="39" spans="1:27" ht="13.5" customHeight="1">
      <c r="A39" s="1150"/>
      <c r="B39" s="1118" t="s">
        <v>1016</v>
      </c>
      <c r="C39" s="91">
        <v>7</v>
      </c>
      <c r="D39" s="92">
        <v>0</v>
      </c>
      <c r="E39" s="64">
        <v>44</v>
      </c>
      <c r="F39" s="64">
        <f t="shared" si="5"/>
        <v>915</v>
      </c>
      <c r="G39" s="64">
        <f t="shared" si="6"/>
        <v>496</v>
      </c>
      <c r="H39" s="64">
        <f t="shared" si="6"/>
        <v>419</v>
      </c>
      <c r="I39" s="64">
        <f t="shared" si="7"/>
        <v>152</v>
      </c>
      <c r="J39" s="64">
        <v>76</v>
      </c>
      <c r="K39" s="64">
        <v>76</v>
      </c>
      <c r="L39" s="64">
        <f t="shared" si="8"/>
        <v>158</v>
      </c>
      <c r="M39" s="64">
        <v>85</v>
      </c>
      <c r="N39" s="64">
        <v>73</v>
      </c>
      <c r="O39" s="64">
        <f t="shared" si="9"/>
        <v>129</v>
      </c>
      <c r="P39" s="64">
        <v>74</v>
      </c>
      <c r="Q39" s="64">
        <v>55</v>
      </c>
      <c r="R39" s="64">
        <f t="shared" si="10"/>
        <v>164</v>
      </c>
      <c r="S39" s="64">
        <v>103</v>
      </c>
      <c r="T39" s="64">
        <v>61</v>
      </c>
      <c r="U39" s="64">
        <f t="shared" si="11"/>
        <v>159</v>
      </c>
      <c r="V39" s="64">
        <v>88</v>
      </c>
      <c r="W39" s="64">
        <v>71</v>
      </c>
      <c r="X39" s="64">
        <f t="shared" si="12"/>
        <v>153</v>
      </c>
      <c r="Y39" s="64">
        <v>70</v>
      </c>
      <c r="Z39" s="64">
        <v>83</v>
      </c>
      <c r="AA39" s="93">
        <v>65</v>
      </c>
    </row>
    <row r="40" spans="1:27" ht="13.5" customHeight="1">
      <c r="A40" s="1150"/>
      <c r="B40" s="1118" t="s">
        <v>1017</v>
      </c>
      <c r="C40" s="91">
        <v>8</v>
      </c>
      <c r="D40" s="92">
        <v>0</v>
      </c>
      <c r="E40" s="64">
        <v>44</v>
      </c>
      <c r="F40" s="64">
        <f t="shared" si="5"/>
        <v>771</v>
      </c>
      <c r="G40" s="64">
        <f t="shared" si="6"/>
        <v>419</v>
      </c>
      <c r="H40" s="64">
        <f t="shared" si="6"/>
        <v>352</v>
      </c>
      <c r="I40" s="64">
        <f t="shared" si="7"/>
        <v>132</v>
      </c>
      <c r="J40" s="64">
        <v>69</v>
      </c>
      <c r="K40" s="64">
        <v>63</v>
      </c>
      <c r="L40" s="64">
        <f t="shared" si="8"/>
        <v>128</v>
      </c>
      <c r="M40" s="64">
        <v>75</v>
      </c>
      <c r="N40" s="64">
        <v>53</v>
      </c>
      <c r="O40" s="64">
        <f t="shared" si="9"/>
        <v>107</v>
      </c>
      <c r="P40" s="64">
        <v>63</v>
      </c>
      <c r="Q40" s="64">
        <v>44</v>
      </c>
      <c r="R40" s="64">
        <f t="shared" si="10"/>
        <v>135</v>
      </c>
      <c r="S40" s="64">
        <v>69</v>
      </c>
      <c r="T40" s="64">
        <v>66</v>
      </c>
      <c r="U40" s="64">
        <f t="shared" si="11"/>
        <v>142</v>
      </c>
      <c r="V40" s="64">
        <v>77</v>
      </c>
      <c r="W40" s="64">
        <v>65</v>
      </c>
      <c r="X40" s="64">
        <f t="shared" si="12"/>
        <v>127</v>
      </c>
      <c r="Y40" s="64">
        <v>66</v>
      </c>
      <c r="Z40" s="64">
        <v>61</v>
      </c>
      <c r="AA40" s="93">
        <v>65</v>
      </c>
    </row>
    <row r="41" spans="1:27" ht="13.5" customHeight="1">
      <c r="A41" s="1150"/>
      <c r="B41" s="1118"/>
      <c r="C41" s="1152"/>
      <c r="D41" s="92"/>
      <c r="E41" s="1153"/>
      <c r="F41" s="64"/>
      <c r="G41" s="1153"/>
      <c r="H41" s="1153"/>
      <c r="I41" s="64"/>
      <c r="J41" s="1153"/>
      <c r="K41" s="1153"/>
      <c r="L41" s="64"/>
      <c r="M41" s="1153"/>
      <c r="N41" s="1153"/>
      <c r="O41" s="64"/>
      <c r="P41" s="1153"/>
      <c r="Q41" s="1153"/>
      <c r="R41" s="64"/>
      <c r="S41" s="1153"/>
      <c r="T41" s="1153"/>
      <c r="U41" s="64"/>
      <c r="V41" s="1153"/>
      <c r="W41" s="1153"/>
      <c r="X41" s="64"/>
      <c r="Y41" s="1153"/>
      <c r="Z41" s="1153"/>
      <c r="AA41" s="1154"/>
    </row>
    <row r="42" spans="1:27" ht="13.5" customHeight="1">
      <c r="A42" s="1150"/>
      <c r="B42" s="1118" t="s">
        <v>1018</v>
      </c>
      <c r="C42" s="91">
        <v>4</v>
      </c>
      <c r="D42" s="64">
        <v>4</v>
      </c>
      <c r="E42" s="64">
        <v>37</v>
      </c>
      <c r="F42" s="64">
        <f aca="true" t="shared" si="13" ref="F42:F48">SUM(G42:H42)</f>
        <v>657</v>
      </c>
      <c r="G42" s="64">
        <f aca="true" t="shared" si="14" ref="G42:H48">SUM(J42+M42+P42+S42+V42+Y42)</f>
        <v>336</v>
      </c>
      <c r="H42" s="64">
        <f t="shared" si="14"/>
        <v>321</v>
      </c>
      <c r="I42" s="64">
        <f aca="true" t="shared" si="15" ref="I42:I48">SUM(J42:K42)</f>
        <v>100</v>
      </c>
      <c r="J42" s="64">
        <v>51</v>
      </c>
      <c r="K42" s="64">
        <v>49</v>
      </c>
      <c r="L42" s="64">
        <f aca="true" t="shared" si="16" ref="L42:L48">SUM(M42:N42)</f>
        <v>111</v>
      </c>
      <c r="M42" s="64">
        <v>58</v>
      </c>
      <c r="N42" s="64">
        <v>53</v>
      </c>
      <c r="O42" s="64">
        <f aca="true" t="shared" si="17" ref="O42:O48">SUM(P42:Q42)</f>
        <v>100</v>
      </c>
      <c r="P42" s="64">
        <v>49</v>
      </c>
      <c r="Q42" s="64">
        <v>51</v>
      </c>
      <c r="R42" s="64">
        <f aca="true" t="shared" si="18" ref="R42:R48">SUM(S42:T42)</f>
        <v>113</v>
      </c>
      <c r="S42" s="64">
        <v>64</v>
      </c>
      <c r="T42" s="64">
        <v>49</v>
      </c>
      <c r="U42" s="64">
        <f aca="true" t="shared" si="19" ref="U42:U48">SUM(V42:W42)</f>
        <v>108</v>
      </c>
      <c r="V42" s="64">
        <v>47</v>
      </c>
      <c r="W42" s="64">
        <v>61</v>
      </c>
      <c r="X42" s="64">
        <f aca="true" t="shared" si="20" ref="X42:X48">SUM(Y42:Z42)</f>
        <v>125</v>
      </c>
      <c r="Y42" s="64">
        <v>67</v>
      </c>
      <c r="Z42" s="64">
        <v>58</v>
      </c>
      <c r="AA42" s="93">
        <v>50</v>
      </c>
    </row>
    <row r="43" spans="1:27" ht="13.5" customHeight="1">
      <c r="A43" s="1150"/>
      <c r="B43" s="1118" t="s">
        <v>1019</v>
      </c>
      <c r="C43" s="91">
        <v>8</v>
      </c>
      <c r="D43" s="92">
        <v>2</v>
      </c>
      <c r="E43" s="64">
        <v>56</v>
      </c>
      <c r="F43" s="64">
        <f t="shared" si="13"/>
        <v>1044</v>
      </c>
      <c r="G43" s="64">
        <f t="shared" si="14"/>
        <v>533</v>
      </c>
      <c r="H43" s="64">
        <f t="shared" si="14"/>
        <v>511</v>
      </c>
      <c r="I43" s="64">
        <f t="shared" si="15"/>
        <v>190</v>
      </c>
      <c r="J43" s="64">
        <v>89</v>
      </c>
      <c r="K43" s="64">
        <v>101</v>
      </c>
      <c r="L43" s="64">
        <f t="shared" si="16"/>
        <v>162</v>
      </c>
      <c r="M43" s="64">
        <v>93</v>
      </c>
      <c r="N43" s="64">
        <v>69</v>
      </c>
      <c r="O43" s="64">
        <f t="shared" si="17"/>
        <v>173</v>
      </c>
      <c r="P43" s="64">
        <v>81</v>
      </c>
      <c r="Q43" s="64">
        <v>92</v>
      </c>
      <c r="R43" s="64">
        <f t="shared" si="18"/>
        <v>172</v>
      </c>
      <c r="S43" s="64">
        <v>89</v>
      </c>
      <c r="T43" s="64">
        <v>83</v>
      </c>
      <c r="U43" s="64">
        <f t="shared" si="19"/>
        <v>191</v>
      </c>
      <c r="V43" s="64">
        <v>102</v>
      </c>
      <c r="W43" s="64">
        <v>89</v>
      </c>
      <c r="X43" s="64">
        <f t="shared" si="20"/>
        <v>156</v>
      </c>
      <c r="Y43" s="64">
        <v>79</v>
      </c>
      <c r="Z43" s="64">
        <v>77</v>
      </c>
      <c r="AA43" s="93">
        <v>82</v>
      </c>
    </row>
    <row r="44" spans="1:27" ht="13.5" customHeight="1">
      <c r="A44" s="1150"/>
      <c r="B44" s="1118" t="s">
        <v>1021</v>
      </c>
      <c r="C44" s="91">
        <v>4</v>
      </c>
      <c r="D44" s="92">
        <v>4</v>
      </c>
      <c r="E44" s="64">
        <v>35</v>
      </c>
      <c r="F44" s="64">
        <f t="shared" si="13"/>
        <v>591</v>
      </c>
      <c r="G44" s="64">
        <f t="shared" si="14"/>
        <v>294</v>
      </c>
      <c r="H44" s="64">
        <f t="shared" si="14"/>
        <v>297</v>
      </c>
      <c r="I44" s="64">
        <f t="shared" si="15"/>
        <v>89</v>
      </c>
      <c r="J44" s="64">
        <v>44</v>
      </c>
      <c r="K44" s="64">
        <v>45</v>
      </c>
      <c r="L44" s="64">
        <f t="shared" si="16"/>
        <v>96</v>
      </c>
      <c r="M44" s="64">
        <v>44</v>
      </c>
      <c r="N44" s="64">
        <v>52</v>
      </c>
      <c r="O44" s="64">
        <f t="shared" si="17"/>
        <v>99</v>
      </c>
      <c r="P44" s="64">
        <v>38</v>
      </c>
      <c r="Q44" s="64">
        <v>61</v>
      </c>
      <c r="R44" s="64">
        <f t="shared" si="18"/>
        <v>107</v>
      </c>
      <c r="S44" s="64">
        <v>58</v>
      </c>
      <c r="T44" s="64">
        <v>49</v>
      </c>
      <c r="U44" s="64">
        <f t="shared" si="19"/>
        <v>107</v>
      </c>
      <c r="V44" s="64">
        <v>58</v>
      </c>
      <c r="W44" s="64">
        <v>49</v>
      </c>
      <c r="X44" s="64">
        <f t="shared" si="20"/>
        <v>93</v>
      </c>
      <c r="Y44" s="64">
        <v>52</v>
      </c>
      <c r="Z44" s="64">
        <v>41</v>
      </c>
      <c r="AA44" s="93">
        <v>50</v>
      </c>
    </row>
    <row r="45" spans="1:27" ht="13.5" customHeight="1">
      <c r="A45" s="1150"/>
      <c r="B45" s="1118" t="s">
        <v>1023</v>
      </c>
      <c r="C45" s="91">
        <v>8</v>
      </c>
      <c r="D45" s="64">
        <v>1</v>
      </c>
      <c r="E45" s="64">
        <v>50</v>
      </c>
      <c r="F45" s="64">
        <f t="shared" si="13"/>
        <v>1039</v>
      </c>
      <c r="G45" s="64">
        <f t="shared" si="14"/>
        <v>541</v>
      </c>
      <c r="H45" s="64">
        <f t="shared" si="14"/>
        <v>498</v>
      </c>
      <c r="I45" s="64">
        <f t="shared" si="15"/>
        <v>178</v>
      </c>
      <c r="J45" s="64">
        <v>102</v>
      </c>
      <c r="K45" s="64">
        <v>76</v>
      </c>
      <c r="L45" s="64">
        <f t="shared" si="16"/>
        <v>162</v>
      </c>
      <c r="M45" s="64">
        <v>80</v>
      </c>
      <c r="N45" s="64">
        <v>82</v>
      </c>
      <c r="O45" s="64">
        <f t="shared" si="17"/>
        <v>160</v>
      </c>
      <c r="P45" s="64">
        <v>83</v>
      </c>
      <c r="Q45" s="64">
        <v>77</v>
      </c>
      <c r="R45" s="64">
        <f t="shared" si="18"/>
        <v>163</v>
      </c>
      <c r="S45" s="64">
        <v>82</v>
      </c>
      <c r="T45" s="64">
        <v>81</v>
      </c>
      <c r="U45" s="64">
        <f t="shared" si="19"/>
        <v>188</v>
      </c>
      <c r="V45" s="64">
        <v>96</v>
      </c>
      <c r="W45" s="64">
        <v>92</v>
      </c>
      <c r="X45" s="64">
        <f t="shared" si="20"/>
        <v>188</v>
      </c>
      <c r="Y45" s="64">
        <v>98</v>
      </c>
      <c r="Z45" s="64">
        <v>90</v>
      </c>
      <c r="AA45" s="93">
        <v>76</v>
      </c>
    </row>
    <row r="46" spans="1:27" ht="13.5" customHeight="1">
      <c r="A46" s="1150"/>
      <c r="B46" s="1118" t="s">
        <v>1025</v>
      </c>
      <c r="C46" s="91">
        <v>5</v>
      </c>
      <c r="D46" s="92">
        <v>2</v>
      </c>
      <c r="E46" s="64">
        <v>29</v>
      </c>
      <c r="F46" s="64">
        <f t="shared" si="13"/>
        <v>451</v>
      </c>
      <c r="G46" s="64">
        <f t="shared" si="14"/>
        <v>228</v>
      </c>
      <c r="H46" s="64">
        <f t="shared" si="14"/>
        <v>223</v>
      </c>
      <c r="I46" s="64">
        <f t="shared" si="15"/>
        <v>83</v>
      </c>
      <c r="J46" s="64">
        <v>43</v>
      </c>
      <c r="K46" s="64">
        <v>40</v>
      </c>
      <c r="L46" s="64">
        <f t="shared" si="16"/>
        <v>65</v>
      </c>
      <c r="M46" s="64">
        <v>32</v>
      </c>
      <c r="N46" s="64">
        <v>33</v>
      </c>
      <c r="O46" s="64">
        <f t="shared" si="17"/>
        <v>73</v>
      </c>
      <c r="P46" s="64">
        <v>44</v>
      </c>
      <c r="Q46" s="64">
        <v>29</v>
      </c>
      <c r="R46" s="64">
        <f t="shared" si="18"/>
        <v>73</v>
      </c>
      <c r="S46" s="64">
        <v>36</v>
      </c>
      <c r="T46" s="64">
        <v>37</v>
      </c>
      <c r="U46" s="64">
        <f t="shared" si="19"/>
        <v>78</v>
      </c>
      <c r="V46" s="64">
        <v>37</v>
      </c>
      <c r="W46" s="64">
        <v>41</v>
      </c>
      <c r="X46" s="64">
        <f t="shared" si="20"/>
        <v>79</v>
      </c>
      <c r="Y46" s="64">
        <v>36</v>
      </c>
      <c r="Z46" s="64">
        <v>43</v>
      </c>
      <c r="AA46" s="93">
        <v>45</v>
      </c>
    </row>
    <row r="47" spans="1:27" ht="13.5" customHeight="1">
      <c r="A47" s="1150"/>
      <c r="B47" s="1118" t="s">
        <v>1027</v>
      </c>
      <c r="C47" s="91">
        <v>4</v>
      </c>
      <c r="D47" s="64">
        <v>4</v>
      </c>
      <c r="E47" s="64">
        <v>32</v>
      </c>
      <c r="F47" s="64">
        <f t="shared" si="13"/>
        <v>485</v>
      </c>
      <c r="G47" s="64">
        <f t="shared" si="14"/>
        <v>261</v>
      </c>
      <c r="H47" s="64">
        <f t="shared" si="14"/>
        <v>224</v>
      </c>
      <c r="I47" s="64">
        <f t="shared" si="15"/>
        <v>84</v>
      </c>
      <c r="J47" s="64">
        <v>42</v>
      </c>
      <c r="K47" s="64">
        <v>42</v>
      </c>
      <c r="L47" s="64">
        <f t="shared" si="16"/>
        <v>81</v>
      </c>
      <c r="M47" s="64">
        <v>37</v>
      </c>
      <c r="N47" s="64">
        <v>44</v>
      </c>
      <c r="O47" s="64">
        <f t="shared" si="17"/>
        <v>78</v>
      </c>
      <c r="P47" s="64">
        <v>44</v>
      </c>
      <c r="Q47" s="64">
        <v>34</v>
      </c>
      <c r="R47" s="64">
        <f t="shared" si="18"/>
        <v>78</v>
      </c>
      <c r="S47" s="64">
        <v>50</v>
      </c>
      <c r="T47" s="64">
        <v>28</v>
      </c>
      <c r="U47" s="64">
        <f t="shared" si="19"/>
        <v>71</v>
      </c>
      <c r="V47" s="64">
        <v>36</v>
      </c>
      <c r="W47" s="64">
        <v>35</v>
      </c>
      <c r="X47" s="64">
        <f t="shared" si="20"/>
        <v>93</v>
      </c>
      <c r="Y47" s="64">
        <v>52</v>
      </c>
      <c r="Z47" s="64">
        <v>41</v>
      </c>
      <c r="AA47" s="93">
        <v>47</v>
      </c>
    </row>
    <row r="48" spans="1:27" ht="13.5" customHeight="1">
      <c r="A48" s="1150"/>
      <c r="B48" s="1118" t="s">
        <v>1028</v>
      </c>
      <c r="C48" s="91">
        <v>4</v>
      </c>
      <c r="D48" s="92">
        <v>6</v>
      </c>
      <c r="E48" s="64">
        <v>37</v>
      </c>
      <c r="F48" s="64">
        <f t="shared" si="13"/>
        <v>635</v>
      </c>
      <c r="G48" s="64">
        <f t="shared" si="14"/>
        <v>318</v>
      </c>
      <c r="H48" s="64">
        <f t="shared" si="14"/>
        <v>317</v>
      </c>
      <c r="I48" s="64">
        <f t="shared" si="15"/>
        <v>105</v>
      </c>
      <c r="J48" s="64">
        <v>55</v>
      </c>
      <c r="K48" s="64">
        <v>50</v>
      </c>
      <c r="L48" s="64">
        <f t="shared" si="16"/>
        <v>88</v>
      </c>
      <c r="M48" s="64">
        <v>40</v>
      </c>
      <c r="N48" s="64">
        <v>48</v>
      </c>
      <c r="O48" s="64">
        <f t="shared" si="17"/>
        <v>105</v>
      </c>
      <c r="P48" s="64">
        <v>53</v>
      </c>
      <c r="Q48" s="64">
        <v>52</v>
      </c>
      <c r="R48" s="64">
        <f t="shared" si="18"/>
        <v>95</v>
      </c>
      <c r="S48" s="64">
        <v>49</v>
      </c>
      <c r="T48" s="64">
        <v>46</v>
      </c>
      <c r="U48" s="64">
        <f t="shared" si="19"/>
        <v>130</v>
      </c>
      <c r="V48" s="64">
        <v>61</v>
      </c>
      <c r="W48" s="64">
        <v>69</v>
      </c>
      <c r="X48" s="64">
        <f t="shared" si="20"/>
        <v>112</v>
      </c>
      <c r="Y48" s="64">
        <v>60</v>
      </c>
      <c r="Z48" s="64">
        <v>52</v>
      </c>
      <c r="AA48" s="93">
        <v>52</v>
      </c>
    </row>
    <row r="49" spans="1:27" ht="13.5" customHeight="1">
      <c r="A49" s="1150"/>
      <c r="B49" s="1118"/>
      <c r="C49" s="1152"/>
      <c r="D49" s="92"/>
      <c r="E49" s="1153"/>
      <c r="F49" s="64"/>
      <c r="G49" s="1153"/>
      <c r="H49" s="1153"/>
      <c r="I49" s="64"/>
      <c r="J49" s="1153"/>
      <c r="K49" s="1153"/>
      <c r="L49" s="64"/>
      <c r="M49" s="1153"/>
      <c r="N49" s="1153"/>
      <c r="O49" s="64"/>
      <c r="P49" s="1153"/>
      <c r="Q49" s="1153"/>
      <c r="R49" s="64"/>
      <c r="S49" s="1153"/>
      <c r="T49" s="1153"/>
      <c r="U49" s="64"/>
      <c r="V49" s="1153"/>
      <c r="W49" s="1153"/>
      <c r="X49" s="64"/>
      <c r="Y49" s="1153"/>
      <c r="Z49" s="1153"/>
      <c r="AA49" s="1154"/>
    </row>
    <row r="50" spans="1:27" ht="13.5" customHeight="1">
      <c r="A50" s="1150"/>
      <c r="B50" s="1118" t="s">
        <v>1031</v>
      </c>
      <c r="C50" s="91">
        <v>7</v>
      </c>
      <c r="D50" s="64">
        <v>1</v>
      </c>
      <c r="E50" s="64">
        <v>77</v>
      </c>
      <c r="F50" s="64">
        <f>SUM(G50:H50)</f>
        <v>2104</v>
      </c>
      <c r="G50" s="64">
        <f aca="true" t="shared" si="21" ref="G50:H54">SUM(J50+M50+P50+S50+V50+Y50)</f>
        <v>1089</v>
      </c>
      <c r="H50" s="64">
        <f t="shared" si="21"/>
        <v>1015</v>
      </c>
      <c r="I50" s="64">
        <f>SUM(J50:K50)</f>
        <v>370</v>
      </c>
      <c r="J50" s="64">
        <v>189</v>
      </c>
      <c r="K50" s="64">
        <v>181</v>
      </c>
      <c r="L50" s="64">
        <f>SUM(M50:N50)</f>
        <v>360</v>
      </c>
      <c r="M50" s="64">
        <v>199</v>
      </c>
      <c r="N50" s="64">
        <v>161</v>
      </c>
      <c r="O50" s="64">
        <f>SUM(P50:Q50)</f>
        <v>334</v>
      </c>
      <c r="P50" s="64">
        <v>172</v>
      </c>
      <c r="Q50" s="64">
        <v>162</v>
      </c>
      <c r="R50" s="64">
        <f>SUM(S50:T50)</f>
        <v>343</v>
      </c>
      <c r="S50" s="64">
        <v>175</v>
      </c>
      <c r="T50" s="64">
        <v>168</v>
      </c>
      <c r="U50" s="64">
        <f>SUM(V50:W50)</f>
        <v>377</v>
      </c>
      <c r="V50" s="64">
        <v>185</v>
      </c>
      <c r="W50" s="64">
        <v>192</v>
      </c>
      <c r="X50" s="64">
        <f>SUM(Y50:Z50)</f>
        <v>320</v>
      </c>
      <c r="Y50" s="64">
        <v>169</v>
      </c>
      <c r="Z50" s="64">
        <v>151</v>
      </c>
      <c r="AA50" s="93">
        <v>102</v>
      </c>
    </row>
    <row r="51" spans="1:27" ht="13.5" customHeight="1">
      <c r="A51" s="1150"/>
      <c r="B51" s="1118" t="s">
        <v>1033</v>
      </c>
      <c r="C51" s="91">
        <v>8</v>
      </c>
      <c r="D51" s="92">
        <v>0</v>
      </c>
      <c r="E51" s="64">
        <v>64</v>
      </c>
      <c r="F51" s="64">
        <f>SUM(G51:H51)</f>
        <v>1506</v>
      </c>
      <c r="G51" s="64">
        <f t="shared" si="21"/>
        <v>746</v>
      </c>
      <c r="H51" s="64">
        <f t="shared" si="21"/>
        <v>760</v>
      </c>
      <c r="I51" s="64">
        <f>SUM(J51:K51)</f>
        <v>258</v>
      </c>
      <c r="J51" s="64">
        <v>145</v>
      </c>
      <c r="K51" s="64">
        <v>113</v>
      </c>
      <c r="L51" s="64">
        <f>SUM(M51:N51)</f>
        <v>252</v>
      </c>
      <c r="M51" s="64">
        <v>127</v>
      </c>
      <c r="N51" s="64">
        <v>125</v>
      </c>
      <c r="O51" s="64">
        <f>SUM(P51:Q51)</f>
        <v>212</v>
      </c>
      <c r="P51" s="64">
        <v>98</v>
      </c>
      <c r="Q51" s="64">
        <v>114</v>
      </c>
      <c r="R51" s="64">
        <f>SUM(S51:T51)</f>
        <v>266</v>
      </c>
      <c r="S51" s="64">
        <v>125</v>
      </c>
      <c r="T51" s="64">
        <v>141</v>
      </c>
      <c r="U51" s="64">
        <f>SUM(V51:W51)</f>
        <v>275</v>
      </c>
      <c r="V51" s="64">
        <v>140</v>
      </c>
      <c r="W51" s="64">
        <v>135</v>
      </c>
      <c r="X51" s="64">
        <f>SUM(Y51:Z51)</f>
        <v>243</v>
      </c>
      <c r="Y51" s="64">
        <v>111</v>
      </c>
      <c r="Z51" s="64">
        <v>132</v>
      </c>
      <c r="AA51" s="93">
        <v>92</v>
      </c>
    </row>
    <row r="52" spans="1:27" ht="13.5" customHeight="1">
      <c r="A52" s="1150"/>
      <c r="B52" s="1118" t="s">
        <v>1035</v>
      </c>
      <c r="C52" s="91">
        <v>9</v>
      </c>
      <c r="D52" s="64">
        <v>2</v>
      </c>
      <c r="E52" s="64">
        <v>53</v>
      </c>
      <c r="F52" s="64">
        <f>SUM(G52:H52)</f>
        <v>1034</v>
      </c>
      <c r="G52" s="64">
        <f t="shared" si="21"/>
        <v>512</v>
      </c>
      <c r="H52" s="64">
        <f t="shared" si="21"/>
        <v>522</v>
      </c>
      <c r="I52" s="64">
        <f>SUM(J52:K52)</f>
        <v>147</v>
      </c>
      <c r="J52" s="64">
        <v>78</v>
      </c>
      <c r="K52" s="64">
        <v>69</v>
      </c>
      <c r="L52" s="64">
        <f>SUM(M52:N52)</f>
        <v>174</v>
      </c>
      <c r="M52" s="64">
        <v>92</v>
      </c>
      <c r="N52" s="64">
        <v>82</v>
      </c>
      <c r="O52" s="64">
        <f>SUM(P52:Q52)</f>
        <v>181</v>
      </c>
      <c r="P52" s="64">
        <v>84</v>
      </c>
      <c r="Q52" s="64">
        <v>97</v>
      </c>
      <c r="R52" s="64">
        <f>SUM(S52:T52)</f>
        <v>190</v>
      </c>
      <c r="S52" s="64">
        <v>88</v>
      </c>
      <c r="T52" s="64">
        <v>102</v>
      </c>
      <c r="U52" s="64">
        <f>SUM(V52:W52)</f>
        <v>201</v>
      </c>
      <c r="V52" s="64">
        <v>100</v>
      </c>
      <c r="W52" s="64">
        <v>101</v>
      </c>
      <c r="X52" s="64">
        <f>SUM(Y52:Z52)</f>
        <v>141</v>
      </c>
      <c r="Y52" s="64">
        <v>70</v>
      </c>
      <c r="Z52" s="64">
        <v>71</v>
      </c>
      <c r="AA52" s="93">
        <v>79</v>
      </c>
    </row>
    <row r="53" spans="1:27" ht="13.5" customHeight="1">
      <c r="A53" s="1150"/>
      <c r="B53" s="1118" t="s">
        <v>1037</v>
      </c>
      <c r="C53" s="91">
        <v>8</v>
      </c>
      <c r="D53" s="92">
        <v>2</v>
      </c>
      <c r="E53" s="64">
        <v>65</v>
      </c>
      <c r="F53" s="64">
        <f>SUM(G53:H53)</f>
        <v>1425</v>
      </c>
      <c r="G53" s="64">
        <f t="shared" si="21"/>
        <v>729</v>
      </c>
      <c r="H53" s="64">
        <f t="shared" si="21"/>
        <v>696</v>
      </c>
      <c r="I53" s="64">
        <f>SUM(J53:K53)</f>
        <v>236</v>
      </c>
      <c r="J53" s="64">
        <v>117</v>
      </c>
      <c r="K53" s="64">
        <v>119</v>
      </c>
      <c r="L53" s="64">
        <f>SUM(M53:N53)</f>
        <v>256</v>
      </c>
      <c r="M53" s="64">
        <v>137</v>
      </c>
      <c r="N53" s="64">
        <v>119</v>
      </c>
      <c r="O53" s="64">
        <f>SUM(P53:Q53)</f>
        <v>208</v>
      </c>
      <c r="P53" s="64">
        <v>113</v>
      </c>
      <c r="Q53" s="64">
        <v>95</v>
      </c>
      <c r="R53" s="64">
        <f>SUM(S53:T53)</f>
        <v>249</v>
      </c>
      <c r="S53" s="64">
        <v>135</v>
      </c>
      <c r="T53" s="64">
        <v>114</v>
      </c>
      <c r="U53" s="64">
        <f>SUM(V53:W53)</f>
        <v>221</v>
      </c>
      <c r="V53" s="64">
        <v>93</v>
      </c>
      <c r="W53" s="64">
        <v>128</v>
      </c>
      <c r="X53" s="64">
        <f>SUM(Y53:Z53)</f>
        <v>255</v>
      </c>
      <c r="Y53" s="64">
        <v>134</v>
      </c>
      <c r="Z53" s="64">
        <v>121</v>
      </c>
      <c r="AA53" s="93">
        <v>92</v>
      </c>
    </row>
    <row r="54" spans="1:27" ht="13.5" customHeight="1">
      <c r="A54" s="1150"/>
      <c r="B54" s="1118" t="s">
        <v>1039</v>
      </c>
      <c r="C54" s="91">
        <v>5</v>
      </c>
      <c r="D54" s="64">
        <v>4</v>
      </c>
      <c r="E54" s="64">
        <v>43</v>
      </c>
      <c r="F54" s="64">
        <f>SUM(G54:H54)</f>
        <v>661</v>
      </c>
      <c r="G54" s="64">
        <f t="shared" si="21"/>
        <v>347</v>
      </c>
      <c r="H54" s="64">
        <f t="shared" si="21"/>
        <v>314</v>
      </c>
      <c r="I54" s="64">
        <f>SUM(J54:K54)</f>
        <v>102</v>
      </c>
      <c r="J54" s="64">
        <v>57</v>
      </c>
      <c r="K54" s="64">
        <v>45</v>
      </c>
      <c r="L54" s="64">
        <f>SUM(M54:N54)</f>
        <v>93</v>
      </c>
      <c r="M54" s="64">
        <v>45</v>
      </c>
      <c r="N54" s="64">
        <v>48</v>
      </c>
      <c r="O54" s="64">
        <f>SUM(P54:Q54)</f>
        <v>111</v>
      </c>
      <c r="P54" s="64">
        <v>59</v>
      </c>
      <c r="Q54" s="64">
        <v>52</v>
      </c>
      <c r="R54" s="64">
        <f>SUM(S54:T54)</f>
        <v>130</v>
      </c>
      <c r="S54" s="64">
        <v>78</v>
      </c>
      <c r="T54" s="64">
        <v>52</v>
      </c>
      <c r="U54" s="64">
        <f>SUM(V54:W54)</f>
        <v>112</v>
      </c>
      <c r="V54" s="64">
        <v>55</v>
      </c>
      <c r="W54" s="64">
        <v>57</v>
      </c>
      <c r="X54" s="64">
        <f>SUM(Y54:Z54)</f>
        <v>113</v>
      </c>
      <c r="Y54" s="64">
        <v>53</v>
      </c>
      <c r="Z54" s="64">
        <v>60</v>
      </c>
      <c r="AA54" s="93">
        <v>65</v>
      </c>
    </row>
    <row r="55" spans="1:27" ht="13.5" customHeight="1">
      <c r="A55" s="1150"/>
      <c r="B55" s="1118"/>
      <c r="C55" s="1152"/>
      <c r="D55" s="1153"/>
      <c r="E55" s="1153"/>
      <c r="F55" s="64"/>
      <c r="G55" s="1153"/>
      <c r="H55" s="1153"/>
      <c r="I55" s="64"/>
      <c r="J55" s="1153"/>
      <c r="K55" s="1153"/>
      <c r="L55" s="64"/>
      <c r="M55" s="1153"/>
      <c r="N55" s="1153"/>
      <c r="O55" s="64"/>
      <c r="P55" s="1153"/>
      <c r="Q55" s="1153"/>
      <c r="R55" s="64"/>
      <c r="S55" s="1153"/>
      <c r="T55" s="1153"/>
      <c r="U55" s="64"/>
      <c r="V55" s="1153"/>
      <c r="W55" s="1153"/>
      <c r="X55" s="64"/>
      <c r="Y55" s="1153"/>
      <c r="Z55" s="1153"/>
      <c r="AA55" s="1154"/>
    </row>
    <row r="56" spans="1:27" ht="13.5" customHeight="1">
      <c r="A56" s="1150"/>
      <c r="B56" s="1118" t="s">
        <v>1042</v>
      </c>
      <c r="C56" s="91">
        <v>4</v>
      </c>
      <c r="D56" s="92">
        <v>0</v>
      </c>
      <c r="E56" s="64">
        <v>28</v>
      </c>
      <c r="F56" s="64">
        <f aca="true" t="shared" si="22" ref="F56:F67">SUM(G56:H56)</f>
        <v>691</v>
      </c>
      <c r="G56" s="64">
        <f aca="true" t="shared" si="23" ref="G56:G67">SUM(J56+M56+P56+S56+V56+Y56)</f>
        <v>367</v>
      </c>
      <c r="H56" s="64">
        <f aca="true" t="shared" si="24" ref="H56:H67">SUM(K56+N56+Q56+T56+W56+Z56)</f>
        <v>324</v>
      </c>
      <c r="I56" s="64">
        <f aca="true" t="shared" si="25" ref="I56:I67">SUM(J56:K56)</f>
        <v>108</v>
      </c>
      <c r="J56" s="64">
        <v>62</v>
      </c>
      <c r="K56" s="64">
        <v>46</v>
      </c>
      <c r="L56" s="64">
        <f aca="true" t="shared" si="26" ref="L56:L67">SUM(M56:N56)</f>
        <v>110</v>
      </c>
      <c r="M56" s="64">
        <v>53</v>
      </c>
      <c r="N56" s="64">
        <v>57</v>
      </c>
      <c r="O56" s="64">
        <f aca="true" t="shared" si="27" ref="O56:O67">SUM(P56:Q56)</f>
        <v>110</v>
      </c>
      <c r="P56" s="64">
        <v>71</v>
      </c>
      <c r="Q56" s="64">
        <v>39</v>
      </c>
      <c r="R56" s="64">
        <f aca="true" t="shared" si="28" ref="R56:R67">SUM(S56:T56)</f>
        <v>125</v>
      </c>
      <c r="S56" s="64">
        <v>59</v>
      </c>
      <c r="T56" s="64">
        <v>66</v>
      </c>
      <c r="U56" s="64">
        <f aca="true" t="shared" si="29" ref="U56:U67">SUM(V56:W56)</f>
        <v>118</v>
      </c>
      <c r="V56" s="64">
        <v>68</v>
      </c>
      <c r="W56" s="64">
        <v>50</v>
      </c>
      <c r="X56" s="64">
        <f aca="true" t="shared" si="30" ref="X56:X67">SUM(Y56:Z56)</f>
        <v>120</v>
      </c>
      <c r="Y56" s="64">
        <v>54</v>
      </c>
      <c r="Z56" s="64">
        <v>66</v>
      </c>
      <c r="AA56" s="93">
        <v>38</v>
      </c>
    </row>
    <row r="57" spans="1:27" ht="13.5" customHeight="1">
      <c r="A57" s="1150"/>
      <c r="B57" s="1118" t="s">
        <v>1043</v>
      </c>
      <c r="C57" s="91">
        <v>4</v>
      </c>
      <c r="D57" s="92">
        <v>0</v>
      </c>
      <c r="E57" s="64">
        <v>50</v>
      </c>
      <c r="F57" s="64">
        <f t="shared" si="22"/>
        <v>1547</v>
      </c>
      <c r="G57" s="64">
        <f t="shared" si="23"/>
        <v>747</v>
      </c>
      <c r="H57" s="64">
        <f t="shared" si="24"/>
        <v>800</v>
      </c>
      <c r="I57" s="64">
        <f t="shared" si="25"/>
        <v>237</v>
      </c>
      <c r="J57" s="64">
        <v>107</v>
      </c>
      <c r="K57" s="64">
        <v>130</v>
      </c>
      <c r="L57" s="64">
        <f t="shared" si="26"/>
        <v>288</v>
      </c>
      <c r="M57" s="64">
        <v>145</v>
      </c>
      <c r="N57" s="64">
        <v>143</v>
      </c>
      <c r="O57" s="64">
        <f t="shared" si="27"/>
        <v>235</v>
      </c>
      <c r="P57" s="64">
        <v>116</v>
      </c>
      <c r="Q57" s="64">
        <v>119</v>
      </c>
      <c r="R57" s="64">
        <f t="shared" si="28"/>
        <v>265</v>
      </c>
      <c r="S57" s="64">
        <v>128</v>
      </c>
      <c r="T57" s="64">
        <v>137</v>
      </c>
      <c r="U57" s="64">
        <f t="shared" si="29"/>
        <v>286</v>
      </c>
      <c r="V57" s="64">
        <v>144</v>
      </c>
      <c r="W57" s="64">
        <v>142</v>
      </c>
      <c r="X57" s="64">
        <f t="shared" si="30"/>
        <v>236</v>
      </c>
      <c r="Y57" s="64">
        <v>107</v>
      </c>
      <c r="Z57" s="64">
        <v>129</v>
      </c>
      <c r="AA57" s="93">
        <v>66</v>
      </c>
    </row>
    <row r="58" spans="1:27" ht="13.5" customHeight="1">
      <c r="A58" s="1150"/>
      <c r="B58" s="1118" t="s">
        <v>1045</v>
      </c>
      <c r="C58" s="91">
        <v>4</v>
      </c>
      <c r="D58" s="92">
        <v>0</v>
      </c>
      <c r="E58" s="64">
        <v>34</v>
      </c>
      <c r="F58" s="64">
        <f t="shared" si="22"/>
        <v>1058</v>
      </c>
      <c r="G58" s="64">
        <f t="shared" si="23"/>
        <v>551</v>
      </c>
      <c r="H58" s="64">
        <f t="shared" si="24"/>
        <v>507</v>
      </c>
      <c r="I58" s="64">
        <f t="shared" si="25"/>
        <v>209</v>
      </c>
      <c r="J58" s="64">
        <v>102</v>
      </c>
      <c r="K58" s="64">
        <v>107</v>
      </c>
      <c r="L58" s="64">
        <f t="shared" si="26"/>
        <v>187</v>
      </c>
      <c r="M58" s="64">
        <v>85</v>
      </c>
      <c r="N58" s="64">
        <v>102</v>
      </c>
      <c r="O58" s="64">
        <f t="shared" si="27"/>
        <v>174</v>
      </c>
      <c r="P58" s="64">
        <v>99</v>
      </c>
      <c r="Q58" s="64">
        <v>75</v>
      </c>
      <c r="R58" s="64">
        <f t="shared" si="28"/>
        <v>160</v>
      </c>
      <c r="S58" s="64">
        <v>86</v>
      </c>
      <c r="T58" s="64">
        <v>74</v>
      </c>
      <c r="U58" s="64">
        <f t="shared" si="29"/>
        <v>177</v>
      </c>
      <c r="V58" s="64">
        <v>103</v>
      </c>
      <c r="W58" s="64">
        <v>74</v>
      </c>
      <c r="X58" s="64">
        <f t="shared" si="30"/>
        <v>151</v>
      </c>
      <c r="Y58" s="64">
        <v>76</v>
      </c>
      <c r="Z58" s="64">
        <v>75</v>
      </c>
      <c r="AA58" s="93">
        <v>46</v>
      </c>
    </row>
    <row r="59" spans="1:27" ht="13.5" customHeight="1">
      <c r="A59" s="1150"/>
      <c r="B59" s="1118" t="s">
        <v>1047</v>
      </c>
      <c r="C59" s="91">
        <v>4</v>
      </c>
      <c r="D59" s="92">
        <v>1</v>
      </c>
      <c r="E59" s="64">
        <v>33</v>
      </c>
      <c r="F59" s="64">
        <f t="shared" si="22"/>
        <v>740</v>
      </c>
      <c r="G59" s="64">
        <f t="shared" si="23"/>
        <v>401</v>
      </c>
      <c r="H59" s="64">
        <f t="shared" si="24"/>
        <v>339</v>
      </c>
      <c r="I59" s="64">
        <f t="shared" si="25"/>
        <v>138</v>
      </c>
      <c r="J59" s="64">
        <v>69</v>
      </c>
      <c r="K59" s="64">
        <v>69</v>
      </c>
      <c r="L59" s="64">
        <f t="shared" si="26"/>
        <v>112</v>
      </c>
      <c r="M59" s="64">
        <v>66</v>
      </c>
      <c r="N59" s="64">
        <v>46</v>
      </c>
      <c r="O59" s="64">
        <f t="shared" si="27"/>
        <v>137</v>
      </c>
      <c r="P59" s="64">
        <v>83</v>
      </c>
      <c r="Q59" s="64">
        <v>54</v>
      </c>
      <c r="R59" s="64">
        <f t="shared" si="28"/>
        <v>118</v>
      </c>
      <c r="S59" s="64">
        <v>62</v>
      </c>
      <c r="T59" s="64">
        <v>56</v>
      </c>
      <c r="U59" s="64">
        <f t="shared" si="29"/>
        <v>123</v>
      </c>
      <c r="V59" s="64">
        <v>56</v>
      </c>
      <c r="W59" s="64">
        <v>67</v>
      </c>
      <c r="X59" s="64">
        <f t="shared" si="30"/>
        <v>112</v>
      </c>
      <c r="Y59" s="64">
        <v>65</v>
      </c>
      <c r="Z59" s="64">
        <v>47</v>
      </c>
      <c r="AA59" s="93">
        <v>46</v>
      </c>
    </row>
    <row r="60" spans="1:27" ht="13.5" customHeight="1">
      <c r="A60" s="1150"/>
      <c r="B60" s="1118" t="s">
        <v>1049</v>
      </c>
      <c r="C60" s="91">
        <v>3</v>
      </c>
      <c r="D60" s="64">
        <v>1</v>
      </c>
      <c r="E60" s="64">
        <v>22</v>
      </c>
      <c r="F60" s="64">
        <f t="shared" si="22"/>
        <v>569</v>
      </c>
      <c r="G60" s="64">
        <f t="shared" si="23"/>
        <v>280</v>
      </c>
      <c r="H60" s="64">
        <f t="shared" si="24"/>
        <v>289</v>
      </c>
      <c r="I60" s="64">
        <f t="shared" si="25"/>
        <v>85</v>
      </c>
      <c r="J60" s="64">
        <v>39</v>
      </c>
      <c r="K60" s="64">
        <v>46</v>
      </c>
      <c r="L60" s="64">
        <f t="shared" si="26"/>
        <v>93</v>
      </c>
      <c r="M60" s="64">
        <v>41</v>
      </c>
      <c r="N60" s="64">
        <v>52</v>
      </c>
      <c r="O60" s="64">
        <f t="shared" si="27"/>
        <v>86</v>
      </c>
      <c r="P60" s="64">
        <v>46</v>
      </c>
      <c r="Q60" s="64">
        <v>40</v>
      </c>
      <c r="R60" s="64">
        <f t="shared" si="28"/>
        <v>105</v>
      </c>
      <c r="S60" s="64">
        <v>54</v>
      </c>
      <c r="T60" s="64">
        <v>51</v>
      </c>
      <c r="U60" s="64">
        <f t="shared" si="29"/>
        <v>116</v>
      </c>
      <c r="V60" s="64">
        <v>60</v>
      </c>
      <c r="W60" s="64">
        <v>56</v>
      </c>
      <c r="X60" s="64">
        <f t="shared" si="30"/>
        <v>84</v>
      </c>
      <c r="Y60" s="64">
        <v>40</v>
      </c>
      <c r="Z60" s="64">
        <v>44</v>
      </c>
      <c r="AA60" s="93">
        <v>34</v>
      </c>
    </row>
    <row r="61" spans="1:27" ht="13.5" customHeight="1">
      <c r="A61" s="1150"/>
      <c r="B61" s="1118" t="s">
        <v>1051</v>
      </c>
      <c r="C61" s="91">
        <v>3</v>
      </c>
      <c r="D61" s="92">
        <v>0</v>
      </c>
      <c r="E61" s="64">
        <v>22</v>
      </c>
      <c r="F61" s="64">
        <f t="shared" si="22"/>
        <v>629</v>
      </c>
      <c r="G61" s="64">
        <f t="shared" si="23"/>
        <v>325</v>
      </c>
      <c r="H61" s="64">
        <f t="shared" si="24"/>
        <v>304</v>
      </c>
      <c r="I61" s="64">
        <f t="shared" si="25"/>
        <v>92</v>
      </c>
      <c r="J61" s="64">
        <v>44</v>
      </c>
      <c r="K61" s="64">
        <v>48</v>
      </c>
      <c r="L61" s="64">
        <f t="shared" si="26"/>
        <v>114</v>
      </c>
      <c r="M61" s="64">
        <v>56</v>
      </c>
      <c r="N61" s="64">
        <v>58</v>
      </c>
      <c r="O61" s="64">
        <f t="shared" si="27"/>
        <v>94</v>
      </c>
      <c r="P61" s="64">
        <v>56</v>
      </c>
      <c r="Q61" s="64">
        <v>38</v>
      </c>
      <c r="R61" s="64">
        <f t="shared" si="28"/>
        <v>113</v>
      </c>
      <c r="S61" s="64">
        <v>53</v>
      </c>
      <c r="T61" s="64">
        <v>60</v>
      </c>
      <c r="U61" s="64">
        <f t="shared" si="29"/>
        <v>118</v>
      </c>
      <c r="V61" s="64">
        <v>60</v>
      </c>
      <c r="W61" s="64">
        <v>58</v>
      </c>
      <c r="X61" s="64">
        <f t="shared" si="30"/>
        <v>98</v>
      </c>
      <c r="Y61" s="64">
        <v>56</v>
      </c>
      <c r="Z61" s="64">
        <v>42</v>
      </c>
      <c r="AA61" s="93">
        <v>32</v>
      </c>
    </row>
    <row r="62" spans="1:27" ht="13.5" customHeight="1">
      <c r="A62" s="1150"/>
      <c r="B62" s="1118" t="s">
        <v>1053</v>
      </c>
      <c r="C62" s="91">
        <v>4</v>
      </c>
      <c r="D62" s="64">
        <v>5</v>
      </c>
      <c r="E62" s="64">
        <v>28</v>
      </c>
      <c r="F62" s="64">
        <f t="shared" si="22"/>
        <v>428</v>
      </c>
      <c r="G62" s="64">
        <f t="shared" si="23"/>
        <v>239</v>
      </c>
      <c r="H62" s="64">
        <f t="shared" si="24"/>
        <v>189</v>
      </c>
      <c r="I62" s="64">
        <f t="shared" si="25"/>
        <v>84</v>
      </c>
      <c r="J62" s="64">
        <v>42</v>
      </c>
      <c r="K62" s="64">
        <v>42</v>
      </c>
      <c r="L62" s="64">
        <f t="shared" si="26"/>
        <v>67</v>
      </c>
      <c r="M62" s="64">
        <v>43</v>
      </c>
      <c r="N62" s="64">
        <v>24</v>
      </c>
      <c r="O62" s="64">
        <f t="shared" si="27"/>
        <v>68</v>
      </c>
      <c r="P62" s="64">
        <v>37</v>
      </c>
      <c r="Q62" s="64">
        <v>31</v>
      </c>
      <c r="R62" s="64">
        <f t="shared" si="28"/>
        <v>69</v>
      </c>
      <c r="S62" s="64">
        <v>36</v>
      </c>
      <c r="T62" s="64">
        <v>33</v>
      </c>
      <c r="U62" s="64">
        <f t="shared" si="29"/>
        <v>78</v>
      </c>
      <c r="V62" s="64">
        <v>49</v>
      </c>
      <c r="W62" s="64">
        <v>29</v>
      </c>
      <c r="X62" s="64">
        <f t="shared" si="30"/>
        <v>62</v>
      </c>
      <c r="Y62" s="64">
        <v>32</v>
      </c>
      <c r="Z62" s="64">
        <v>30</v>
      </c>
      <c r="AA62" s="93">
        <v>44</v>
      </c>
    </row>
    <row r="63" spans="1:27" ht="13.5" customHeight="1">
      <c r="A63" s="1150"/>
      <c r="B63" s="1118" t="s">
        <v>1055</v>
      </c>
      <c r="C63" s="91">
        <v>10</v>
      </c>
      <c r="D63" s="92">
        <v>0</v>
      </c>
      <c r="E63" s="64">
        <v>62</v>
      </c>
      <c r="F63" s="64">
        <f t="shared" si="22"/>
        <v>1289</v>
      </c>
      <c r="G63" s="64">
        <f t="shared" si="23"/>
        <v>651</v>
      </c>
      <c r="H63" s="64">
        <f t="shared" si="24"/>
        <v>638</v>
      </c>
      <c r="I63" s="64">
        <f t="shared" si="25"/>
        <v>203</v>
      </c>
      <c r="J63" s="64">
        <v>109</v>
      </c>
      <c r="K63" s="64">
        <v>94</v>
      </c>
      <c r="L63" s="64">
        <f t="shared" si="26"/>
        <v>192</v>
      </c>
      <c r="M63" s="64">
        <v>104</v>
      </c>
      <c r="N63" s="64">
        <v>88</v>
      </c>
      <c r="O63" s="64">
        <f t="shared" si="27"/>
        <v>208</v>
      </c>
      <c r="P63" s="64">
        <v>104</v>
      </c>
      <c r="Q63" s="64">
        <v>104</v>
      </c>
      <c r="R63" s="64">
        <f t="shared" si="28"/>
        <v>224</v>
      </c>
      <c r="S63" s="64">
        <v>116</v>
      </c>
      <c r="T63" s="64">
        <v>108</v>
      </c>
      <c r="U63" s="64">
        <f t="shared" si="29"/>
        <v>251</v>
      </c>
      <c r="V63" s="64">
        <v>118</v>
      </c>
      <c r="W63" s="64">
        <v>133</v>
      </c>
      <c r="X63" s="64">
        <f t="shared" si="30"/>
        <v>211</v>
      </c>
      <c r="Y63" s="64">
        <v>100</v>
      </c>
      <c r="Z63" s="64">
        <v>111</v>
      </c>
      <c r="AA63" s="93">
        <v>93</v>
      </c>
    </row>
    <row r="64" spans="1:27" ht="13.5" customHeight="1">
      <c r="A64" s="1150"/>
      <c r="B64" s="1118" t="s">
        <v>1057</v>
      </c>
      <c r="C64" s="91">
        <v>6</v>
      </c>
      <c r="D64" s="92">
        <v>1</v>
      </c>
      <c r="E64" s="64">
        <v>53</v>
      </c>
      <c r="F64" s="64">
        <f t="shared" si="22"/>
        <v>1563</v>
      </c>
      <c r="G64" s="64">
        <f t="shared" si="23"/>
        <v>789</v>
      </c>
      <c r="H64" s="64">
        <f t="shared" si="24"/>
        <v>774</v>
      </c>
      <c r="I64" s="64">
        <f t="shared" si="25"/>
        <v>275</v>
      </c>
      <c r="J64" s="64">
        <v>145</v>
      </c>
      <c r="K64" s="64">
        <v>130</v>
      </c>
      <c r="L64" s="64">
        <f t="shared" si="26"/>
        <v>263</v>
      </c>
      <c r="M64" s="64">
        <v>126</v>
      </c>
      <c r="N64" s="64">
        <v>137</v>
      </c>
      <c r="O64" s="64">
        <f t="shared" si="27"/>
        <v>287</v>
      </c>
      <c r="P64" s="64">
        <v>142</v>
      </c>
      <c r="Q64" s="64">
        <v>145</v>
      </c>
      <c r="R64" s="64">
        <f t="shared" si="28"/>
        <v>274</v>
      </c>
      <c r="S64" s="64">
        <v>140</v>
      </c>
      <c r="T64" s="64">
        <v>134</v>
      </c>
      <c r="U64" s="64">
        <f t="shared" si="29"/>
        <v>246</v>
      </c>
      <c r="V64" s="64">
        <v>135</v>
      </c>
      <c r="W64" s="64">
        <v>111</v>
      </c>
      <c r="X64" s="64">
        <f t="shared" si="30"/>
        <v>218</v>
      </c>
      <c r="Y64" s="64">
        <v>101</v>
      </c>
      <c r="Z64" s="64">
        <v>117</v>
      </c>
      <c r="AA64" s="93">
        <v>76</v>
      </c>
    </row>
    <row r="65" spans="1:27" ht="13.5" customHeight="1">
      <c r="A65" s="1150"/>
      <c r="B65" s="1118" t="s">
        <v>1059</v>
      </c>
      <c r="C65" s="91">
        <v>6</v>
      </c>
      <c r="D65" s="92">
        <v>0</v>
      </c>
      <c r="E65" s="64">
        <v>31</v>
      </c>
      <c r="F65" s="64">
        <f t="shared" si="22"/>
        <v>625</v>
      </c>
      <c r="G65" s="64">
        <f t="shared" si="23"/>
        <v>306</v>
      </c>
      <c r="H65" s="64">
        <f t="shared" si="24"/>
        <v>319</v>
      </c>
      <c r="I65" s="64">
        <f t="shared" si="25"/>
        <v>94</v>
      </c>
      <c r="J65" s="64">
        <v>40</v>
      </c>
      <c r="K65" s="64">
        <v>54</v>
      </c>
      <c r="L65" s="64">
        <f t="shared" si="26"/>
        <v>95</v>
      </c>
      <c r="M65" s="64">
        <v>42</v>
      </c>
      <c r="N65" s="64">
        <v>53</v>
      </c>
      <c r="O65" s="64">
        <f t="shared" si="27"/>
        <v>106</v>
      </c>
      <c r="P65" s="64">
        <v>53</v>
      </c>
      <c r="Q65" s="64">
        <v>53</v>
      </c>
      <c r="R65" s="64">
        <f t="shared" si="28"/>
        <v>107</v>
      </c>
      <c r="S65" s="64">
        <v>59</v>
      </c>
      <c r="T65" s="64">
        <v>48</v>
      </c>
      <c r="U65" s="64">
        <f t="shared" si="29"/>
        <v>113</v>
      </c>
      <c r="V65" s="64">
        <v>54</v>
      </c>
      <c r="W65" s="64">
        <v>59</v>
      </c>
      <c r="X65" s="64">
        <f t="shared" si="30"/>
        <v>110</v>
      </c>
      <c r="Y65" s="64">
        <v>58</v>
      </c>
      <c r="Z65" s="64">
        <v>52</v>
      </c>
      <c r="AA65" s="93">
        <v>45</v>
      </c>
    </row>
    <row r="66" spans="1:27" ht="13.5" customHeight="1">
      <c r="A66" s="1150"/>
      <c r="B66" s="1118" t="s">
        <v>1061</v>
      </c>
      <c r="C66" s="91">
        <v>3</v>
      </c>
      <c r="D66" s="92">
        <v>0</v>
      </c>
      <c r="E66" s="64">
        <v>24</v>
      </c>
      <c r="F66" s="64">
        <f t="shared" si="22"/>
        <v>512</v>
      </c>
      <c r="G66" s="64">
        <f t="shared" si="23"/>
        <v>280</v>
      </c>
      <c r="H66" s="64">
        <f t="shared" si="24"/>
        <v>232</v>
      </c>
      <c r="I66" s="64">
        <f t="shared" si="25"/>
        <v>85</v>
      </c>
      <c r="J66" s="64">
        <v>47</v>
      </c>
      <c r="K66" s="64">
        <v>38</v>
      </c>
      <c r="L66" s="64">
        <f t="shared" si="26"/>
        <v>74</v>
      </c>
      <c r="M66" s="64">
        <v>38</v>
      </c>
      <c r="N66" s="64">
        <v>36</v>
      </c>
      <c r="O66" s="64">
        <f t="shared" si="27"/>
        <v>85</v>
      </c>
      <c r="P66" s="64">
        <v>45</v>
      </c>
      <c r="Q66" s="64">
        <v>40</v>
      </c>
      <c r="R66" s="64">
        <f t="shared" si="28"/>
        <v>86</v>
      </c>
      <c r="S66" s="64">
        <v>52</v>
      </c>
      <c r="T66" s="64">
        <v>34</v>
      </c>
      <c r="U66" s="64">
        <f t="shared" si="29"/>
        <v>101</v>
      </c>
      <c r="V66" s="64">
        <v>60</v>
      </c>
      <c r="W66" s="64">
        <v>41</v>
      </c>
      <c r="X66" s="64">
        <f t="shared" si="30"/>
        <v>81</v>
      </c>
      <c r="Y66" s="64">
        <v>38</v>
      </c>
      <c r="Z66" s="64">
        <v>43</v>
      </c>
      <c r="AA66" s="93">
        <v>32</v>
      </c>
    </row>
    <row r="67" spans="1:27" ht="13.5" customHeight="1">
      <c r="A67" s="1157"/>
      <c r="B67" s="1158" t="s">
        <v>1063</v>
      </c>
      <c r="C67" s="98">
        <v>3</v>
      </c>
      <c r="D67" s="100">
        <v>0</v>
      </c>
      <c r="E67" s="99">
        <v>26</v>
      </c>
      <c r="F67" s="99">
        <f t="shared" si="22"/>
        <v>544</v>
      </c>
      <c r="G67" s="99">
        <f t="shared" si="23"/>
        <v>281</v>
      </c>
      <c r="H67" s="99">
        <f t="shared" si="24"/>
        <v>263</v>
      </c>
      <c r="I67" s="99">
        <f t="shared" si="25"/>
        <v>87</v>
      </c>
      <c r="J67" s="99">
        <v>48</v>
      </c>
      <c r="K67" s="99">
        <v>39</v>
      </c>
      <c r="L67" s="99">
        <f t="shared" si="26"/>
        <v>103</v>
      </c>
      <c r="M67" s="99">
        <v>55</v>
      </c>
      <c r="N67" s="99">
        <v>48</v>
      </c>
      <c r="O67" s="99">
        <f t="shared" si="27"/>
        <v>101</v>
      </c>
      <c r="P67" s="99">
        <v>53</v>
      </c>
      <c r="Q67" s="99">
        <v>48</v>
      </c>
      <c r="R67" s="99">
        <f t="shared" si="28"/>
        <v>81</v>
      </c>
      <c r="S67" s="99">
        <v>39</v>
      </c>
      <c r="T67" s="99">
        <v>42</v>
      </c>
      <c r="U67" s="99">
        <f t="shared" si="29"/>
        <v>79</v>
      </c>
      <c r="V67" s="99">
        <v>38</v>
      </c>
      <c r="W67" s="99">
        <v>41</v>
      </c>
      <c r="X67" s="99">
        <f t="shared" si="30"/>
        <v>93</v>
      </c>
      <c r="Y67" s="99">
        <v>48</v>
      </c>
      <c r="Z67" s="99">
        <v>45</v>
      </c>
      <c r="AA67" s="1160">
        <v>35</v>
      </c>
    </row>
    <row r="68" spans="1:6" ht="12" customHeight="1">
      <c r="A68" s="1021" t="s">
        <v>215</v>
      </c>
      <c r="E68" s="1146"/>
      <c r="F68" s="1146"/>
    </row>
    <row r="69" spans="1:6" ht="12">
      <c r="A69" s="1155"/>
      <c r="E69" s="1146"/>
      <c r="F69" s="1146"/>
    </row>
  </sheetData>
  <mergeCells count="20">
    <mergeCell ref="C3:D4"/>
    <mergeCell ref="AA3:AA5"/>
    <mergeCell ref="F4:H4"/>
    <mergeCell ref="F3:Z3"/>
    <mergeCell ref="I4:K4"/>
    <mergeCell ref="L4:N4"/>
    <mergeCell ref="O4:Q4"/>
    <mergeCell ref="R4:T4"/>
    <mergeCell ref="U4:W4"/>
    <mergeCell ref="X4:Z4"/>
    <mergeCell ref="E3:E5"/>
    <mergeCell ref="A14:B14"/>
    <mergeCell ref="A15:B15"/>
    <mergeCell ref="A9:B9"/>
    <mergeCell ref="A10:B10"/>
    <mergeCell ref="A12:B12"/>
    <mergeCell ref="A13:B13"/>
    <mergeCell ref="A6:B6"/>
    <mergeCell ref="A7:B7"/>
    <mergeCell ref="A3:B5"/>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Q68"/>
  <sheetViews>
    <sheetView workbookViewId="0" topLeftCell="A1">
      <selection activeCell="A1" sqref="A1"/>
    </sheetView>
  </sheetViews>
  <sheetFormatPr defaultColWidth="9.00390625" defaultRowHeight="13.5"/>
  <cols>
    <col min="1" max="1" width="10.125" style="1164" customWidth="1"/>
    <col min="2" max="2" width="5.875" style="1164" customWidth="1"/>
    <col min="3" max="3" width="4.75390625" style="1164" customWidth="1"/>
    <col min="4" max="4" width="8.125" style="1164" customWidth="1"/>
    <col min="5" max="8" width="8.625" style="1164" customWidth="1"/>
    <col min="9" max="10" width="7.625" style="1164" customWidth="1"/>
    <col min="11" max="11" width="8.625" style="1164" customWidth="1"/>
    <col min="12" max="13" width="7.625" style="1164" customWidth="1"/>
    <col min="14" max="14" width="8.625" style="1164" customWidth="1"/>
    <col min="15" max="17" width="7.625" style="1164" customWidth="1"/>
    <col min="18" max="16384" width="9.00390625" style="1164" customWidth="1"/>
  </cols>
  <sheetData>
    <row r="1" spans="1:12" s="1155" customFormat="1" ht="14.25">
      <c r="A1" s="1022"/>
      <c r="B1" s="1161" t="s">
        <v>227</v>
      </c>
      <c r="C1" s="1022"/>
      <c r="D1" s="1022"/>
      <c r="E1" s="1022"/>
      <c r="F1" s="1022"/>
      <c r="G1" s="1022"/>
      <c r="H1" s="1022"/>
      <c r="I1" s="1022"/>
      <c r="J1" s="1022"/>
      <c r="K1" s="1022"/>
      <c r="L1" s="1162"/>
    </row>
    <row r="2" spans="1:17" s="1155" customFormat="1" ht="12" thickBot="1">
      <c r="A2" s="1163"/>
      <c r="B2" s="1162"/>
      <c r="C2" s="1162"/>
      <c r="D2" s="1162"/>
      <c r="E2" s="1162"/>
      <c r="F2" s="1162"/>
      <c r="G2" s="1162"/>
      <c r="H2" s="1162"/>
      <c r="I2" s="1162"/>
      <c r="J2" s="1162"/>
      <c r="K2" s="1162"/>
      <c r="L2" s="1162"/>
      <c r="M2" s="1162"/>
      <c r="N2" s="1162"/>
      <c r="O2" s="1162"/>
      <c r="P2" s="1162"/>
      <c r="Q2" s="495" t="s">
        <v>223</v>
      </c>
    </row>
    <row r="3" spans="1:17" ht="13.5" customHeight="1" thickTop="1">
      <c r="A3" s="1728" t="s">
        <v>1064</v>
      </c>
      <c r="B3" s="1731" t="s">
        <v>217</v>
      </c>
      <c r="C3" s="1732"/>
      <c r="D3" s="1500" t="s">
        <v>218</v>
      </c>
      <c r="E3" s="1607" t="s">
        <v>224</v>
      </c>
      <c r="F3" s="1722"/>
      <c r="G3" s="1722"/>
      <c r="H3" s="1722"/>
      <c r="I3" s="1722"/>
      <c r="J3" s="1722"/>
      <c r="K3" s="1722"/>
      <c r="L3" s="1722"/>
      <c r="M3" s="1722"/>
      <c r="N3" s="1722"/>
      <c r="O3" s="1722"/>
      <c r="P3" s="1723"/>
      <c r="Q3" s="729" t="s">
        <v>219</v>
      </c>
    </row>
    <row r="4" spans="1:17" ht="13.5" customHeight="1">
      <c r="A4" s="1729"/>
      <c r="B4" s="1496" t="s">
        <v>220</v>
      </c>
      <c r="C4" s="1496" t="s">
        <v>221</v>
      </c>
      <c r="D4" s="1513"/>
      <c r="E4" s="1514" t="s">
        <v>225</v>
      </c>
      <c r="F4" s="1721"/>
      <c r="G4" s="1515"/>
      <c r="H4" s="1718" t="s">
        <v>971</v>
      </c>
      <c r="I4" s="1724"/>
      <c r="J4" s="1725"/>
      <c r="K4" s="1514">
        <v>2</v>
      </c>
      <c r="L4" s="1726"/>
      <c r="M4" s="1727"/>
      <c r="N4" s="1718">
        <v>3</v>
      </c>
      <c r="O4" s="1724"/>
      <c r="P4" s="1725"/>
      <c r="Q4" s="1165" t="s">
        <v>222</v>
      </c>
    </row>
    <row r="5" spans="1:17" ht="13.5" customHeight="1">
      <c r="A5" s="1730"/>
      <c r="B5" s="1733"/>
      <c r="C5" s="1733"/>
      <c r="D5" s="1497"/>
      <c r="E5" s="1166" t="s">
        <v>1205</v>
      </c>
      <c r="F5" s="1167" t="s">
        <v>827</v>
      </c>
      <c r="G5" s="1167" t="s">
        <v>828</v>
      </c>
      <c r="H5" s="1166" t="s">
        <v>1205</v>
      </c>
      <c r="I5" s="1167" t="s">
        <v>827</v>
      </c>
      <c r="J5" s="1167" t="s">
        <v>828</v>
      </c>
      <c r="K5" s="1166" t="s">
        <v>1205</v>
      </c>
      <c r="L5" s="1167" t="s">
        <v>827</v>
      </c>
      <c r="M5" s="1167" t="s">
        <v>828</v>
      </c>
      <c r="N5" s="1166" t="s">
        <v>1205</v>
      </c>
      <c r="O5" s="1167" t="s">
        <v>827</v>
      </c>
      <c r="P5" s="1167" t="s">
        <v>828</v>
      </c>
      <c r="Q5" s="1168"/>
    </row>
    <row r="6" spans="1:17" s="1171" customFormat="1" ht="15" customHeight="1">
      <c r="A6" s="1170" t="s">
        <v>672</v>
      </c>
      <c r="B6" s="1096">
        <v>158</v>
      </c>
      <c r="C6" s="1036">
        <v>11</v>
      </c>
      <c r="D6" s="1036">
        <v>1556</v>
      </c>
      <c r="E6" s="1036">
        <f>SUM(F6:G6)</f>
        <v>55110</v>
      </c>
      <c r="F6" s="64">
        <f>SUM(I6+L6+O6)</f>
        <v>28471</v>
      </c>
      <c r="G6" s="64">
        <f>SUM(J6+M6+P6)</f>
        <v>26639</v>
      </c>
      <c r="H6" s="1036">
        <f>SUM(I6:J6)</f>
        <v>17979</v>
      </c>
      <c r="I6" s="1036">
        <v>9242</v>
      </c>
      <c r="J6" s="1036">
        <v>8737</v>
      </c>
      <c r="K6" s="1036">
        <f>SUM(L6:M6)</f>
        <v>18187</v>
      </c>
      <c r="L6" s="1036">
        <v>9482</v>
      </c>
      <c r="M6" s="1036">
        <v>8705</v>
      </c>
      <c r="N6" s="1036">
        <f>SUM(O6:P6)</f>
        <v>18944</v>
      </c>
      <c r="O6" s="1036">
        <v>9747</v>
      </c>
      <c r="P6" s="1036">
        <v>9197</v>
      </c>
      <c r="Q6" s="1038">
        <v>2911</v>
      </c>
    </row>
    <row r="7" spans="1:17" s="1173" customFormat="1" ht="15" customHeight="1">
      <c r="A7" s="1172">
        <v>53</v>
      </c>
      <c r="B7" s="332">
        <f aca="true" t="shared" si="0" ref="B7:Q7">SUM(B12:B15)</f>
        <v>157</v>
      </c>
      <c r="C7" s="333">
        <f t="shared" si="0"/>
        <v>11</v>
      </c>
      <c r="D7" s="333">
        <f t="shared" si="0"/>
        <v>1489</v>
      </c>
      <c r="E7" s="333">
        <f t="shared" si="0"/>
        <v>52647</v>
      </c>
      <c r="F7" s="333">
        <f t="shared" si="0"/>
        <v>27097</v>
      </c>
      <c r="G7" s="333">
        <f t="shared" si="0"/>
        <v>25550</v>
      </c>
      <c r="H7" s="333">
        <f t="shared" si="0"/>
        <v>16469</v>
      </c>
      <c r="I7" s="333">
        <f t="shared" si="0"/>
        <v>8375</v>
      </c>
      <c r="J7" s="333">
        <f t="shared" si="0"/>
        <v>8094</v>
      </c>
      <c r="K7" s="333">
        <f t="shared" si="0"/>
        <v>17983</v>
      </c>
      <c r="L7" s="333">
        <f t="shared" si="0"/>
        <v>9231</v>
      </c>
      <c r="M7" s="333">
        <f t="shared" si="0"/>
        <v>8752</v>
      </c>
      <c r="N7" s="333">
        <f t="shared" si="0"/>
        <v>18195</v>
      </c>
      <c r="O7" s="333">
        <f t="shared" si="0"/>
        <v>9491</v>
      </c>
      <c r="P7" s="333">
        <f t="shared" si="0"/>
        <v>8704</v>
      </c>
      <c r="Q7" s="334">
        <f t="shared" si="0"/>
        <v>2834</v>
      </c>
    </row>
    <row r="8" spans="1:17" ht="15" customHeight="1">
      <c r="A8" s="1169"/>
      <c r="B8" s="1152"/>
      <c r="C8" s="1153"/>
      <c r="D8" s="1153"/>
      <c r="E8" s="1153"/>
      <c r="F8" s="1153"/>
      <c r="G8" s="1153"/>
      <c r="H8" s="1153"/>
      <c r="I8" s="1153"/>
      <c r="J8" s="1153"/>
      <c r="K8" s="1153"/>
      <c r="L8" s="1153"/>
      <c r="M8" s="1153"/>
      <c r="N8" s="1153"/>
      <c r="O8" s="1153"/>
      <c r="P8" s="1153"/>
      <c r="Q8" s="1154"/>
    </row>
    <row r="9" spans="1:17" ht="15" customHeight="1">
      <c r="A9" s="1172" t="s">
        <v>213</v>
      </c>
      <c r="B9" s="332">
        <f>SUM(B18:B32)</f>
        <v>85</v>
      </c>
      <c r="C9" s="333">
        <f>SUM(C18:C32)</f>
        <v>7</v>
      </c>
      <c r="D9" s="333">
        <f>SUM(D18:D32)</f>
        <v>987</v>
      </c>
      <c r="E9" s="333">
        <f>SUM(E18:E32)</f>
        <v>36542</v>
      </c>
      <c r="F9" s="333">
        <f>SUM(I9,L9,O9)</f>
        <v>18841</v>
      </c>
      <c r="G9" s="333">
        <f>SUM(J9,M9,P9)</f>
        <v>17701</v>
      </c>
      <c r="H9" s="333">
        <f aca="true" t="shared" si="1" ref="H9:Q9">SUM(H18:H32)</f>
        <v>11655</v>
      </c>
      <c r="I9" s="333">
        <f t="shared" si="1"/>
        <v>5970</v>
      </c>
      <c r="J9" s="333">
        <f t="shared" si="1"/>
        <v>5685</v>
      </c>
      <c r="K9" s="333">
        <f t="shared" si="1"/>
        <v>12434</v>
      </c>
      <c r="L9" s="333">
        <f t="shared" si="1"/>
        <v>6381</v>
      </c>
      <c r="M9" s="333">
        <f t="shared" si="1"/>
        <v>6053</v>
      </c>
      <c r="N9" s="333">
        <f t="shared" si="1"/>
        <v>12453</v>
      </c>
      <c r="O9" s="333">
        <f t="shared" si="1"/>
        <v>6490</v>
      </c>
      <c r="P9" s="333">
        <f t="shared" si="1"/>
        <v>5963</v>
      </c>
      <c r="Q9" s="334">
        <f t="shared" si="1"/>
        <v>1815</v>
      </c>
    </row>
    <row r="10" spans="1:17" ht="15" customHeight="1">
      <c r="A10" s="1172" t="s">
        <v>214</v>
      </c>
      <c r="B10" s="332">
        <f>SUM(B34:B67)</f>
        <v>72</v>
      </c>
      <c r="C10" s="333">
        <f>SUM(C34:C67)</f>
        <v>4</v>
      </c>
      <c r="D10" s="333">
        <f>SUM(D34:D67)</f>
        <v>502</v>
      </c>
      <c r="E10" s="333">
        <f>SUM(E34:E67)</f>
        <v>16105</v>
      </c>
      <c r="F10" s="333">
        <f>SUM(I10,L10,O10)</f>
        <v>8256</v>
      </c>
      <c r="G10" s="333">
        <f>SUM(J10,M10,P10)</f>
        <v>7849</v>
      </c>
      <c r="H10" s="333">
        <f>SUM(H34:H67)</f>
        <v>4814</v>
      </c>
      <c r="I10" s="333">
        <v>2405</v>
      </c>
      <c r="J10" s="333">
        <v>2409</v>
      </c>
      <c r="K10" s="333">
        <f aca="true" t="shared" si="2" ref="K10:Q10">SUM(K34:K67)</f>
        <v>5549</v>
      </c>
      <c r="L10" s="333">
        <f t="shared" si="2"/>
        <v>2850</v>
      </c>
      <c r="M10" s="333">
        <f t="shared" si="2"/>
        <v>2699</v>
      </c>
      <c r="N10" s="333">
        <f t="shared" si="2"/>
        <v>5742</v>
      </c>
      <c r="O10" s="333">
        <f t="shared" si="2"/>
        <v>3001</v>
      </c>
      <c r="P10" s="333">
        <f t="shared" si="2"/>
        <v>2741</v>
      </c>
      <c r="Q10" s="334">
        <f t="shared" si="2"/>
        <v>1019</v>
      </c>
    </row>
    <row r="11" spans="1:17" ht="15" customHeight="1">
      <c r="A11" s="1169"/>
      <c r="B11" s="1152"/>
      <c r="C11" s="1153"/>
      <c r="D11" s="1153"/>
      <c r="E11" s="1153"/>
      <c r="F11" s="1153"/>
      <c r="G11" s="1153"/>
      <c r="H11" s="1153"/>
      <c r="I11" s="1153"/>
      <c r="J11" s="1153"/>
      <c r="K11" s="1153"/>
      <c r="L11" s="1153"/>
      <c r="M11" s="1153"/>
      <c r="N11" s="1153"/>
      <c r="O11" s="1153"/>
      <c r="P11" s="1153"/>
      <c r="Q11" s="1154"/>
    </row>
    <row r="12" spans="1:17" s="1173" customFormat="1" ht="15" customHeight="1">
      <c r="A12" s="1172" t="s">
        <v>1020</v>
      </c>
      <c r="B12" s="332">
        <f aca="true" t="shared" si="3" ref="B12:Q12">SUM(B18,B24:B26,B29:B31,B34:B40)</f>
        <v>57</v>
      </c>
      <c r="C12" s="333">
        <f t="shared" si="3"/>
        <v>1</v>
      </c>
      <c r="D12" s="333">
        <f t="shared" si="3"/>
        <v>614</v>
      </c>
      <c r="E12" s="333">
        <f t="shared" si="3"/>
        <v>22613</v>
      </c>
      <c r="F12" s="333">
        <f t="shared" si="3"/>
        <v>11643</v>
      </c>
      <c r="G12" s="333">
        <f t="shared" si="3"/>
        <v>10970</v>
      </c>
      <c r="H12" s="333">
        <f t="shared" si="3"/>
        <v>7185</v>
      </c>
      <c r="I12" s="333">
        <f t="shared" si="3"/>
        <v>3677</v>
      </c>
      <c r="J12" s="333">
        <f t="shared" si="3"/>
        <v>3508</v>
      </c>
      <c r="K12" s="333">
        <f t="shared" si="3"/>
        <v>7706</v>
      </c>
      <c r="L12" s="333">
        <f t="shared" si="3"/>
        <v>3962</v>
      </c>
      <c r="M12" s="333">
        <f t="shared" si="3"/>
        <v>3744</v>
      </c>
      <c r="N12" s="333">
        <f t="shared" si="3"/>
        <v>7722</v>
      </c>
      <c r="O12" s="333">
        <f t="shared" si="3"/>
        <v>4004</v>
      </c>
      <c r="P12" s="333">
        <f t="shared" si="3"/>
        <v>3718</v>
      </c>
      <c r="Q12" s="334">
        <f t="shared" si="3"/>
        <v>1137</v>
      </c>
    </row>
    <row r="13" spans="1:17" s="1173" customFormat="1" ht="15" customHeight="1">
      <c r="A13" s="1172" t="s">
        <v>1022</v>
      </c>
      <c r="B13" s="332">
        <f aca="true" t="shared" si="4" ref="B13:Q13">SUM(B23,B42:B48)</f>
        <v>23</v>
      </c>
      <c r="C13" s="333">
        <f t="shared" si="4"/>
        <v>2</v>
      </c>
      <c r="D13" s="333">
        <f t="shared" si="4"/>
        <v>151</v>
      </c>
      <c r="E13" s="333">
        <f t="shared" si="4"/>
        <v>4952</v>
      </c>
      <c r="F13" s="333">
        <f t="shared" si="4"/>
        <v>2575</v>
      </c>
      <c r="G13" s="333">
        <f t="shared" si="4"/>
        <v>2377</v>
      </c>
      <c r="H13" s="333">
        <f t="shared" si="4"/>
        <v>1447</v>
      </c>
      <c r="I13" s="333">
        <f t="shared" si="4"/>
        <v>732</v>
      </c>
      <c r="J13" s="333">
        <f t="shared" si="4"/>
        <v>715</v>
      </c>
      <c r="K13" s="333">
        <f t="shared" si="4"/>
        <v>1770</v>
      </c>
      <c r="L13" s="333">
        <f t="shared" si="4"/>
        <v>911</v>
      </c>
      <c r="M13" s="333">
        <f t="shared" si="4"/>
        <v>859</v>
      </c>
      <c r="N13" s="333">
        <f t="shared" si="4"/>
        <v>1735</v>
      </c>
      <c r="O13" s="333">
        <f t="shared" si="4"/>
        <v>932</v>
      </c>
      <c r="P13" s="333">
        <f t="shared" si="4"/>
        <v>803</v>
      </c>
      <c r="Q13" s="334">
        <f t="shared" si="4"/>
        <v>311</v>
      </c>
    </row>
    <row r="14" spans="1:17" s="1173" customFormat="1" ht="15" customHeight="1">
      <c r="A14" s="1172" t="s">
        <v>1024</v>
      </c>
      <c r="B14" s="332">
        <f aca="true" t="shared" si="5" ref="B14:Q14">SUM(B19,B28,B32,B50:B54)</f>
        <v>40</v>
      </c>
      <c r="C14" s="333">
        <f t="shared" si="5"/>
        <v>4</v>
      </c>
      <c r="D14" s="333">
        <f t="shared" si="5"/>
        <v>334</v>
      </c>
      <c r="E14" s="333">
        <f t="shared" si="5"/>
        <v>10709</v>
      </c>
      <c r="F14" s="333">
        <f t="shared" si="5"/>
        <v>5537</v>
      </c>
      <c r="G14" s="333">
        <f t="shared" si="5"/>
        <v>5172</v>
      </c>
      <c r="H14" s="333">
        <f t="shared" si="5"/>
        <v>3351</v>
      </c>
      <c r="I14" s="333">
        <f t="shared" si="5"/>
        <v>1719</v>
      </c>
      <c r="J14" s="333">
        <f t="shared" si="5"/>
        <v>1632</v>
      </c>
      <c r="K14" s="333">
        <f t="shared" si="5"/>
        <v>3641</v>
      </c>
      <c r="L14" s="333">
        <f t="shared" si="5"/>
        <v>1861</v>
      </c>
      <c r="M14" s="333">
        <f t="shared" si="5"/>
        <v>1780</v>
      </c>
      <c r="N14" s="333">
        <f t="shared" si="5"/>
        <v>3717</v>
      </c>
      <c r="O14" s="333">
        <f t="shared" si="5"/>
        <v>1957</v>
      </c>
      <c r="P14" s="333">
        <f t="shared" si="5"/>
        <v>1760</v>
      </c>
      <c r="Q14" s="334">
        <f t="shared" si="5"/>
        <v>662</v>
      </c>
    </row>
    <row r="15" spans="1:17" s="1173" customFormat="1" ht="15.75" customHeight="1">
      <c r="A15" s="1172" t="s">
        <v>1026</v>
      </c>
      <c r="B15" s="332">
        <f aca="true" t="shared" si="6" ref="B15:Q15">SUM(B20:B21,B56:B67)</f>
        <v>37</v>
      </c>
      <c r="C15" s="333">
        <f t="shared" si="6"/>
        <v>4</v>
      </c>
      <c r="D15" s="333">
        <f t="shared" si="6"/>
        <v>390</v>
      </c>
      <c r="E15" s="333">
        <f t="shared" si="6"/>
        <v>14373</v>
      </c>
      <c r="F15" s="333">
        <f t="shared" si="6"/>
        <v>7342</v>
      </c>
      <c r="G15" s="333">
        <f t="shared" si="6"/>
        <v>7031</v>
      </c>
      <c r="H15" s="333">
        <f t="shared" si="6"/>
        <v>4486</v>
      </c>
      <c r="I15" s="333">
        <f t="shared" si="6"/>
        <v>2247</v>
      </c>
      <c r="J15" s="333">
        <f t="shared" si="6"/>
        <v>2239</v>
      </c>
      <c r="K15" s="333">
        <f t="shared" si="6"/>
        <v>4866</v>
      </c>
      <c r="L15" s="333">
        <f t="shared" si="6"/>
        <v>2497</v>
      </c>
      <c r="M15" s="333">
        <f t="shared" si="6"/>
        <v>2369</v>
      </c>
      <c r="N15" s="333">
        <f t="shared" si="6"/>
        <v>5021</v>
      </c>
      <c r="O15" s="333">
        <f t="shared" si="6"/>
        <v>2598</v>
      </c>
      <c r="P15" s="333">
        <f t="shared" si="6"/>
        <v>2423</v>
      </c>
      <c r="Q15" s="334">
        <f t="shared" si="6"/>
        <v>724</v>
      </c>
    </row>
    <row r="16" spans="1:17" ht="6" customHeight="1">
      <c r="A16" s="1174"/>
      <c r="B16" s="1152"/>
      <c r="C16" s="1153"/>
      <c r="D16" s="1153"/>
      <c r="E16" s="1153"/>
      <c r="F16" s="1153"/>
      <c r="G16" s="1153"/>
      <c r="H16" s="1153"/>
      <c r="I16" s="1153"/>
      <c r="J16" s="1153"/>
      <c r="K16" s="1153"/>
      <c r="L16" s="1153"/>
      <c r="M16" s="1153"/>
      <c r="N16" s="1153"/>
      <c r="O16" s="1153"/>
      <c r="P16" s="1153"/>
      <c r="Q16" s="1154"/>
    </row>
    <row r="17" spans="1:17" s="1173" customFormat="1" ht="6" customHeight="1">
      <c r="A17" s="1174"/>
      <c r="B17" s="332"/>
      <c r="C17" s="333"/>
      <c r="D17" s="333"/>
      <c r="E17" s="333"/>
      <c r="F17" s="333"/>
      <c r="G17" s="333"/>
      <c r="H17" s="333"/>
      <c r="I17" s="333"/>
      <c r="J17" s="333"/>
      <c r="K17" s="333"/>
      <c r="L17" s="333"/>
      <c r="M17" s="333"/>
      <c r="N17" s="333"/>
      <c r="O17" s="333"/>
      <c r="P17" s="333"/>
      <c r="Q17" s="334"/>
    </row>
    <row r="18" spans="1:17" ht="13.5" customHeight="1">
      <c r="A18" s="1170" t="s">
        <v>1029</v>
      </c>
      <c r="B18" s="91">
        <v>16</v>
      </c>
      <c r="C18" s="64">
        <v>0</v>
      </c>
      <c r="D18" s="92">
        <v>233</v>
      </c>
      <c r="E18" s="64">
        <f>SUM(F18:G18)</f>
        <v>9303</v>
      </c>
      <c r="F18" s="64">
        <f aca="true" t="shared" si="7" ref="F18:G21">SUM(I18+L18+O18)</f>
        <v>4796</v>
      </c>
      <c r="G18" s="64">
        <f t="shared" si="7"/>
        <v>4507</v>
      </c>
      <c r="H18" s="64">
        <f>SUM(I18:J18)</f>
        <v>3035</v>
      </c>
      <c r="I18" s="64">
        <v>1547</v>
      </c>
      <c r="J18" s="64">
        <v>1488</v>
      </c>
      <c r="K18" s="64">
        <f>SUM(L18:M18)</f>
        <v>3181</v>
      </c>
      <c r="L18" s="64">
        <v>1645</v>
      </c>
      <c r="M18" s="64">
        <v>1536</v>
      </c>
      <c r="N18" s="64">
        <f>SUM(O18:P18)</f>
        <v>3087</v>
      </c>
      <c r="O18" s="64">
        <v>1604</v>
      </c>
      <c r="P18" s="64">
        <v>1483</v>
      </c>
      <c r="Q18" s="93">
        <v>416</v>
      </c>
    </row>
    <row r="19" spans="1:17" ht="13.5" customHeight="1">
      <c r="A19" s="1170" t="s">
        <v>1030</v>
      </c>
      <c r="B19" s="91">
        <v>8</v>
      </c>
      <c r="C19" s="64">
        <v>2</v>
      </c>
      <c r="D19" s="64">
        <v>115</v>
      </c>
      <c r="E19" s="64">
        <f>SUM(F19:G19)</f>
        <v>4020</v>
      </c>
      <c r="F19" s="64">
        <f t="shared" si="7"/>
        <v>2071</v>
      </c>
      <c r="G19" s="64">
        <f t="shared" si="7"/>
        <v>1949</v>
      </c>
      <c r="H19" s="64">
        <f>SUM(I19:J19)</f>
        <v>1308</v>
      </c>
      <c r="I19" s="64">
        <v>683</v>
      </c>
      <c r="J19" s="64">
        <v>625</v>
      </c>
      <c r="K19" s="64">
        <f>SUM(L19:M19)</f>
        <v>1353</v>
      </c>
      <c r="L19" s="64">
        <v>675</v>
      </c>
      <c r="M19" s="64">
        <v>678</v>
      </c>
      <c r="N19" s="64">
        <f>SUM(O19:P19)</f>
        <v>1359</v>
      </c>
      <c r="O19" s="64">
        <v>713</v>
      </c>
      <c r="P19" s="64">
        <v>646</v>
      </c>
      <c r="Q19" s="93">
        <v>214</v>
      </c>
    </row>
    <row r="20" spans="1:17" ht="13.5" customHeight="1">
      <c r="A20" s="1170" t="s">
        <v>1032</v>
      </c>
      <c r="B20" s="91">
        <v>10</v>
      </c>
      <c r="C20" s="64">
        <v>1</v>
      </c>
      <c r="D20" s="64">
        <v>114</v>
      </c>
      <c r="E20" s="64">
        <f>SUM(F20:G20)</f>
        <v>4388</v>
      </c>
      <c r="F20" s="64">
        <f t="shared" si="7"/>
        <v>2255</v>
      </c>
      <c r="G20" s="64">
        <f t="shared" si="7"/>
        <v>2133</v>
      </c>
      <c r="H20" s="64">
        <f>SUM(I20:J20)</f>
        <v>1404</v>
      </c>
      <c r="I20" s="64">
        <v>717</v>
      </c>
      <c r="J20" s="64">
        <v>687</v>
      </c>
      <c r="K20" s="64">
        <f>SUM(L20:M20)</f>
        <v>1511</v>
      </c>
      <c r="L20" s="64">
        <v>771</v>
      </c>
      <c r="M20" s="64">
        <v>740</v>
      </c>
      <c r="N20" s="64">
        <f>SUM(O20:P20)</f>
        <v>1473</v>
      </c>
      <c r="O20" s="64">
        <v>767</v>
      </c>
      <c r="P20" s="64">
        <v>706</v>
      </c>
      <c r="Q20" s="93">
        <v>207</v>
      </c>
    </row>
    <row r="21" spans="1:17" ht="13.5" customHeight="1">
      <c r="A21" s="1170" t="s">
        <v>1034</v>
      </c>
      <c r="B21" s="91">
        <v>8</v>
      </c>
      <c r="C21" s="64">
        <v>1</v>
      </c>
      <c r="D21" s="92">
        <v>112</v>
      </c>
      <c r="E21" s="64">
        <f>SUM(F21:G21)</f>
        <v>4330</v>
      </c>
      <c r="F21" s="64">
        <f t="shared" si="7"/>
        <v>2217</v>
      </c>
      <c r="G21" s="64">
        <f t="shared" si="7"/>
        <v>2113</v>
      </c>
      <c r="H21" s="64">
        <f>SUM(I21:J21)</f>
        <v>1371</v>
      </c>
      <c r="I21" s="64">
        <v>678</v>
      </c>
      <c r="J21" s="64">
        <v>693</v>
      </c>
      <c r="K21" s="64">
        <f>SUM(L21:M21)</f>
        <v>1421</v>
      </c>
      <c r="L21" s="64">
        <v>739</v>
      </c>
      <c r="M21" s="64">
        <v>682</v>
      </c>
      <c r="N21" s="64">
        <f>SUM(O21:P21)</f>
        <v>1538</v>
      </c>
      <c r="O21" s="64">
        <v>800</v>
      </c>
      <c r="P21" s="64">
        <v>738</v>
      </c>
      <c r="Q21" s="93">
        <v>201</v>
      </c>
    </row>
    <row r="22" spans="1:17" ht="13.5" customHeight="1">
      <c r="A22" s="1170"/>
      <c r="B22" s="91"/>
      <c r="C22" s="64"/>
      <c r="D22" s="92"/>
      <c r="E22" s="64"/>
      <c r="F22" s="64"/>
      <c r="G22" s="64"/>
      <c r="H22" s="64"/>
      <c r="I22" s="64"/>
      <c r="J22" s="64"/>
      <c r="K22" s="64"/>
      <c r="L22" s="64"/>
      <c r="M22" s="64"/>
      <c r="N22" s="64"/>
      <c r="O22" s="64"/>
      <c r="P22" s="64"/>
      <c r="Q22" s="93"/>
    </row>
    <row r="23" spans="1:17" ht="13.5" customHeight="1">
      <c r="A23" s="1170" t="s">
        <v>1036</v>
      </c>
      <c r="B23" s="91">
        <v>5</v>
      </c>
      <c r="C23" s="64">
        <v>1</v>
      </c>
      <c r="D23" s="92">
        <v>53</v>
      </c>
      <c r="E23" s="64">
        <f>SUM(F23:G23)</f>
        <v>1959</v>
      </c>
      <c r="F23" s="64">
        <f aca="true" t="shared" si="8" ref="F23:G26">SUM(I23+L23+O23)</f>
        <v>1025</v>
      </c>
      <c r="G23" s="64">
        <f t="shared" si="8"/>
        <v>934</v>
      </c>
      <c r="H23" s="64">
        <f>SUM(I23:J23)</f>
        <v>597</v>
      </c>
      <c r="I23" s="64">
        <v>318</v>
      </c>
      <c r="J23" s="64">
        <v>279</v>
      </c>
      <c r="K23" s="64">
        <f>SUM(L23:M23)</f>
        <v>691</v>
      </c>
      <c r="L23" s="64">
        <v>358</v>
      </c>
      <c r="M23" s="64">
        <v>333</v>
      </c>
      <c r="N23" s="64">
        <f>SUM(O23:P23)</f>
        <v>671</v>
      </c>
      <c r="O23" s="64">
        <v>349</v>
      </c>
      <c r="P23" s="64">
        <v>322</v>
      </c>
      <c r="Q23" s="93">
        <v>98</v>
      </c>
    </row>
    <row r="24" spans="1:17" ht="13.5" customHeight="1">
      <c r="A24" s="1170" t="s">
        <v>1038</v>
      </c>
      <c r="B24" s="91">
        <v>3</v>
      </c>
      <c r="C24" s="64">
        <v>0</v>
      </c>
      <c r="D24" s="92">
        <v>47</v>
      </c>
      <c r="E24" s="64">
        <f>SUM(F24:G24)</f>
        <v>1762</v>
      </c>
      <c r="F24" s="64">
        <f t="shared" si="8"/>
        <v>910</v>
      </c>
      <c r="G24" s="64">
        <f t="shared" si="8"/>
        <v>852</v>
      </c>
      <c r="H24" s="64">
        <f>SUM(I24:J24)</f>
        <v>560</v>
      </c>
      <c r="I24" s="64">
        <v>292</v>
      </c>
      <c r="J24" s="64">
        <v>268</v>
      </c>
      <c r="K24" s="64">
        <f>SUM(L24:M24)</f>
        <v>569</v>
      </c>
      <c r="L24" s="64">
        <v>294</v>
      </c>
      <c r="M24" s="64">
        <v>275</v>
      </c>
      <c r="N24" s="64">
        <f>SUM(O24:P24)</f>
        <v>633</v>
      </c>
      <c r="O24" s="64">
        <v>324</v>
      </c>
      <c r="P24" s="64">
        <v>309</v>
      </c>
      <c r="Q24" s="93">
        <v>83</v>
      </c>
    </row>
    <row r="25" spans="1:17" ht="13.5" customHeight="1">
      <c r="A25" s="1170" t="s">
        <v>1040</v>
      </c>
      <c r="B25" s="91">
        <v>4</v>
      </c>
      <c r="C25" s="64">
        <v>0</v>
      </c>
      <c r="D25" s="92">
        <v>45</v>
      </c>
      <c r="E25" s="64">
        <f>SUM(F25:G25)</f>
        <v>1543</v>
      </c>
      <c r="F25" s="64">
        <f t="shared" si="8"/>
        <v>822</v>
      </c>
      <c r="G25" s="64">
        <f t="shared" si="8"/>
        <v>721</v>
      </c>
      <c r="H25" s="64">
        <f>SUM(I25:J25)</f>
        <v>496</v>
      </c>
      <c r="I25" s="64">
        <v>269</v>
      </c>
      <c r="J25" s="64">
        <v>227</v>
      </c>
      <c r="K25" s="64">
        <f>SUM(L25:M25)</f>
        <v>490</v>
      </c>
      <c r="L25" s="64">
        <v>263</v>
      </c>
      <c r="M25" s="64">
        <v>227</v>
      </c>
      <c r="N25" s="64">
        <f>SUM(O25:P25)</f>
        <v>557</v>
      </c>
      <c r="O25" s="64">
        <v>290</v>
      </c>
      <c r="P25" s="64">
        <v>267</v>
      </c>
      <c r="Q25" s="93">
        <v>81</v>
      </c>
    </row>
    <row r="26" spans="1:17" ht="13.5" customHeight="1">
      <c r="A26" s="1170" t="s">
        <v>1041</v>
      </c>
      <c r="B26" s="91">
        <v>6</v>
      </c>
      <c r="C26" s="64">
        <v>0</v>
      </c>
      <c r="D26" s="92">
        <v>41</v>
      </c>
      <c r="E26" s="64">
        <f>SUM(F26:G26)</f>
        <v>1385</v>
      </c>
      <c r="F26" s="64">
        <f t="shared" si="8"/>
        <v>737</v>
      </c>
      <c r="G26" s="64">
        <f t="shared" si="8"/>
        <v>648</v>
      </c>
      <c r="H26" s="64">
        <f>SUM(I26:J26)</f>
        <v>420</v>
      </c>
      <c r="I26" s="64">
        <v>227</v>
      </c>
      <c r="J26" s="64">
        <v>193</v>
      </c>
      <c r="K26" s="64">
        <f>SUM(L26:M26)</f>
        <v>497</v>
      </c>
      <c r="L26" s="64">
        <v>266</v>
      </c>
      <c r="M26" s="64">
        <v>231</v>
      </c>
      <c r="N26" s="64">
        <f>SUM(O26:P26)</f>
        <v>468</v>
      </c>
      <c r="O26" s="64">
        <v>244</v>
      </c>
      <c r="P26" s="64">
        <v>224</v>
      </c>
      <c r="Q26" s="93">
        <v>80</v>
      </c>
    </row>
    <row r="27" spans="1:17" ht="13.5" customHeight="1">
      <c r="A27" s="1170"/>
      <c r="B27" s="91"/>
      <c r="C27" s="64"/>
      <c r="D27" s="92"/>
      <c r="E27" s="64"/>
      <c r="F27" s="64"/>
      <c r="G27" s="64"/>
      <c r="H27" s="64"/>
      <c r="I27" s="64"/>
      <c r="J27" s="64"/>
      <c r="K27" s="64"/>
      <c r="L27" s="64"/>
      <c r="M27" s="64"/>
      <c r="N27" s="64"/>
      <c r="O27" s="64"/>
      <c r="P27" s="64"/>
      <c r="Q27" s="93"/>
    </row>
    <row r="28" spans="1:17" ht="13.5" customHeight="1">
      <c r="A28" s="1170" t="s">
        <v>1044</v>
      </c>
      <c r="B28" s="91">
        <v>5</v>
      </c>
      <c r="C28" s="64">
        <v>1</v>
      </c>
      <c r="D28" s="92">
        <v>45</v>
      </c>
      <c r="E28" s="64">
        <f>SUM(F28:G28)</f>
        <v>1394</v>
      </c>
      <c r="F28" s="64">
        <f aca="true" t="shared" si="9" ref="F28:G32">SUM(I28+L28+O28)</f>
        <v>711</v>
      </c>
      <c r="G28" s="64">
        <f t="shared" si="9"/>
        <v>683</v>
      </c>
      <c r="H28" s="64">
        <f>SUM(I28:J28)</f>
        <v>454</v>
      </c>
      <c r="I28" s="64">
        <v>225</v>
      </c>
      <c r="J28" s="64">
        <v>229</v>
      </c>
      <c r="K28" s="64">
        <f>SUM(L28:M28)</f>
        <v>471</v>
      </c>
      <c r="L28" s="64">
        <v>234</v>
      </c>
      <c r="M28" s="64">
        <v>237</v>
      </c>
      <c r="N28" s="64">
        <f>SUM(O28:P28)</f>
        <v>469</v>
      </c>
      <c r="O28" s="64">
        <v>252</v>
      </c>
      <c r="P28" s="64">
        <v>217</v>
      </c>
      <c r="Q28" s="93">
        <v>87</v>
      </c>
    </row>
    <row r="29" spans="1:17" ht="13.5" customHeight="1">
      <c r="A29" s="1170" t="s">
        <v>1046</v>
      </c>
      <c r="B29" s="91">
        <v>3</v>
      </c>
      <c r="C29" s="64">
        <v>0</v>
      </c>
      <c r="D29" s="92">
        <v>53</v>
      </c>
      <c r="E29" s="64">
        <f>SUM(F29:G29)</f>
        <v>2071</v>
      </c>
      <c r="F29" s="64">
        <f t="shared" si="9"/>
        <v>1037</v>
      </c>
      <c r="G29" s="64">
        <f t="shared" si="9"/>
        <v>1034</v>
      </c>
      <c r="H29" s="64">
        <f>SUM(I29:J29)</f>
        <v>651</v>
      </c>
      <c r="I29" s="64">
        <v>314</v>
      </c>
      <c r="J29" s="64">
        <v>337</v>
      </c>
      <c r="K29" s="64">
        <f>SUM(L29:M29)</f>
        <v>707</v>
      </c>
      <c r="L29" s="64">
        <v>345</v>
      </c>
      <c r="M29" s="64">
        <v>362</v>
      </c>
      <c r="N29" s="64">
        <f>SUM(O29:P29)</f>
        <v>713</v>
      </c>
      <c r="O29" s="64">
        <v>378</v>
      </c>
      <c r="P29" s="64">
        <v>335</v>
      </c>
      <c r="Q29" s="93">
        <v>96</v>
      </c>
    </row>
    <row r="30" spans="1:17" ht="13.5" customHeight="1">
      <c r="A30" s="1170" t="s">
        <v>1048</v>
      </c>
      <c r="B30" s="91">
        <v>4</v>
      </c>
      <c r="C30" s="64">
        <v>0</v>
      </c>
      <c r="D30" s="92">
        <v>45</v>
      </c>
      <c r="E30" s="64">
        <f>SUM(F30:G30)</f>
        <v>1699</v>
      </c>
      <c r="F30" s="64">
        <f t="shared" si="9"/>
        <v>874</v>
      </c>
      <c r="G30" s="64">
        <f t="shared" si="9"/>
        <v>825</v>
      </c>
      <c r="H30" s="64">
        <f>SUM(I30:J30)</f>
        <v>558</v>
      </c>
      <c r="I30" s="64">
        <v>290</v>
      </c>
      <c r="J30" s="64">
        <v>268</v>
      </c>
      <c r="K30" s="64">
        <f>SUM(L30:M30)</f>
        <v>589</v>
      </c>
      <c r="L30" s="64">
        <v>298</v>
      </c>
      <c r="M30" s="64">
        <v>291</v>
      </c>
      <c r="N30" s="64">
        <f>SUM(O30:P30)</f>
        <v>552</v>
      </c>
      <c r="O30" s="64">
        <v>286</v>
      </c>
      <c r="P30" s="64">
        <v>266</v>
      </c>
      <c r="Q30" s="93">
        <v>81</v>
      </c>
    </row>
    <row r="31" spans="1:17" ht="13.5" customHeight="1">
      <c r="A31" s="1170" t="s">
        <v>1050</v>
      </c>
      <c r="B31" s="91">
        <v>6</v>
      </c>
      <c r="C31" s="64">
        <v>1</v>
      </c>
      <c r="D31" s="92">
        <v>34</v>
      </c>
      <c r="E31" s="64">
        <f>SUM(F31:G31)</f>
        <v>1083</v>
      </c>
      <c r="F31" s="64">
        <f t="shared" si="9"/>
        <v>562</v>
      </c>
      <c r="G31" s="64">
        <f t="shared" si="9"/>
        <v>521</v>
      </c>
      <c r="H31" s="64">
        <f>SUM(I31:J31)</f>
        <v>315</v>
      </c>
      <c r="I31" s="64">
        <v>163</v>
      </c>
      <c r="J31" s="64">
        <v>152</v>
      </c>
      <c r="K31" s="64">
        <f>SUM(L31:M31)</f>
        <v>394</v>
      </c>
      <c r="L31" s="64">
        <v>204</v>
      </c>
      <c r="M31" s="64">
        <v>190</v>
      </c>
      <c r="N31" s="64">
        <f>SUM(O31:P31)</f>
        <v>374</v>
      </c>
      <c r="O31" s="64">
        <v>195</v>
      </c>
      <c r="P31" s="64">
        <v>179</v>
      </c>
      <c r="Q31" s="93">
        <v>72</v>
      </c>
    </row>
    <row r="32" spans="1:17" ht="13.5" customHeight="1">
      <c r="A32" s="1170" t="s">
        <v>1052</v>
      </c>
      <c r="B32" s="91">
        <v>7</v>
      </c>
      <c r="C32" s="64">
        <v>0</v>
      </c>
      <c r="D32" s="92">
        <v>50</v>
      </c>
      <c r="E32" s="64">
        <f>SUM(F32:G32)</f>
        <v>1605</v>
      </c>
      <c r="F32" s="64">
        <f t="shared" si="9"/>
        <v>824</v>
      </c>
      <c r="G32" s="64">
        <f t="shared" si="9"/>
        <v>781</v>
      </c>
      <c r="H32" s="64">
        <f>SUM(I32:J32)</f>
        <v>486</v>
      </c>
      <c r="I32" s="64">
        <v>247</v>
      </c>
      <c r="J32" s="64">
        <v>239</v>
      </c>
      <c r="K32" s="64">
        <f>SUM(L32:M32)</f>
        <v>560</v>
      </c>
      <c r="L32" s="64">
        <v>289</v>
      </c>
      <c r="M32" s="64">
        <v>271</v>
      </c>
      <c r="N32" s="64">
        <f>SUM(O32:P32)</f>
        <v>559</v>
      </c>
      <c r="O32" s="64">
        <v>288</v>
      </c>
      <c r="P32" s="64">
        <v>271</v>
      </c>
      <c r="Q32" s="93">
        <v>99</v>
      </c>
    </row>
    <row r="33" spans="1:17" ht="13.5" customHeight="1">
      <c r="A33" s="1170"/>
      <c r="B33" s="91"/>
      <c r="C33" s="64"/>
      <c r="D33" s="92"/>
      <c r="E33" s="64"/>
      <c r="F33" s="64"/>
      <c r="G33" s="64"/>
      <c r="H33" s="64"/>
      <c r="I33" s="64"/>
      <c r="J33" s="64"/>
      <c r="K33" s="64"/>
      <c r="L33" s="64"/>
      <c r="M33" s="64"/>
      <c r="N33" s="64"/>
      <c r="O33" s="64"/>
      <c r="P33" s="64"/>
      <c r="Q33" s="93"/>
    </row>
    <row r="34" spans="1:17" ht="13.5" customHeight="1">
      <c r="A34" s="1170" t="s">
        <v>1054</v>
      </c>
      <c r="B34" s="91">
        <v>3</v>
      </c>
      <c r="C34" s="64">
        <v>0</v>
      </c>
      <c r="D34" s="92">
        <v>20</v>
      </c>
      <c r="E34" s="64">
        <f aca="true" t="shared" si="10" ref="E34:E40">SUM(F34:G34)</f>
        <v>616</v>
      </c>
      <c r="F34" s="64">
        <f aca="true" t="shared" si="11" ref="F34:G40">SUM(I34+L34+O34)</f>
        <v>314</v>
      </c>
      <c r="G34" s="64">
        <f t="shared" si="11"/>
        <v>302</v>
      </c>
      <c r="H34" s="64">
        <f aca="true" t="shared" si="12" ref="H34:H40">SUM(I34:J34)</f>
        <v>174</v>
      </c>
      <c r="I34" s="64">
        <v>80</v>
      </c>
      <c r="J34" s="64">
        <v>94</v>
      </c>
      <c r="K34" s="64">
        <f aca="true" t="shared" si="13" ref="K34:K40">SUM(L34:M34)</f>
        <v>224</v>
      </c>
      <c r="L34" s="64">
        <v>124</v>
      </c>
      <c r="M34" s="64">
        <v>100</v>
      </c>
      <c r="N34" s="64">
        <f aca="true" t="shared" si="14" ref="N34:N40">SUM(O34:P34)</f>
        <v>218</v>
      </c>
      <c r="O34" s="64">
        <v>110</v>
      </c>
      <c r="P34" s="64">
        <v>108</v>
      </c>
      <c r="Q34" s="93">
        <v>39</v>
      </c>
    </row>
    <row r="35" spans="1:17" ht="13.5" customHeight="1">
      <c r="A35" s="1170" t="s">
        <v>1056</v>
      </c>
      <c r="B35" s="91">
        <v>1</v>
      </c>
      <c r="C35" s="64">
        <v>0</v>
      </c>
      <c r="D35" s="92">
        <v>12</v>
      </c>
      <c r="E35" s="64">
        <f t="shared" si="10"/>
        <v>427</v>
      </c>
      <c r="F35" s="64">
        <f t="shared" si="11"/>
        <v>210</v>
      </c>
      <c r="G35" s="64">
        <f t="shared" si="11"/>
        <v>217</v>
      </c>
      <c r="H35" s="64">
        <f t="shared" si="12"/>
        <v>140</v>
      </c>
      <c r="I35" s="64">
        <v>64</v>
      </c>
      <c r="J35" s="64">
        <v>76</v>
      </c>
      <c r="K35" s="64">
        <f t="shared" si="13"/>
        <v>126</v>
      </c>
      <c r="L35" s="64">
        <v>58</v>
      </c>
      <c r="M35" s="64">
        <v>68</v>
      </c>
      <c r="N35" s="64">
        <f t="shared" si="14"/>
        <v>161</v>
      </c>
      <c r="O35" s="64">
        <v>88</v>
      </c>
      <c r="P35" s="64">
        <v>73</v>
      </c>
      <c r="Q35" s="93">
        <v>21</v>
      </c>
    </row>
    <row r="36" spans="1:17" ht="13.5" customHeight="1">
      <c r="A36" s="1170" t="s">
        <v>1058</v>
      </c>
      <c r="B36" s="91">
        <v>4</v>
      </c>
      <c r="C36" s="64">
        <v>0</v>
      </c>
      <c r="D36" s="92">
        <v>28</v>
      </c>
      <c r="E36" s="64">
        <f t="shared" si="10"/>
        <v>889</v>
      </c>
      <c r="F36" s="64">
        <f t="shared" si="11"/>
        <v>462</v>
      </c>
      <c r="G36" s="64">
        <f t="shared" si="11"/>
        <v>427</v>
      </c>
      <c r="H36" s="64">
        <f t="shared" si="12"/>
        <v>289</v>
      </c>
      <c r="I36" s="64">
        <v>145</v>
      </c>
      <c r="J36" s="64">
        <v>144</v>
      </c>
      <c r="K36" s="64">
        <f t="shared" si="13"/>
        <v>298</v>
      </c>
      <c r="L36" s="64">
        <v>158</v>
      </c>
      <c r="M36" s="64">
        <v>140</v>
      </c>
      <c r="N36" s="64">
        <f t="shared" si="14"/>
        <v>302</v>
      </c>
      <c r="O36" s="64">
        <v>159</v>
      </c>
      <c r="P36" s="64">
        <v>143</v>
      </c>
      <c r="Q36" s="93">
        <v>56</v>
      </c>
    </row>
    <row r="37" spans="1:17" ht="13.5" customHeight="1">
      <c r="A37" s="1170" t="s">
        <v>1060</v>
      </c>
      <c r="B37" s="91">
        <v>3</v>
      </c>
      <c r="C37" s="64">
        <v>0</v>
      </c>
      <c r="D37" s="92">
        <v>15</v>
      </c>
      <c r="E37" s="64">
        <f t="shared" si="10"/>
        <v>402</v>
      </c>
      <c r="F37" s="64">
        <f t="shared" si="11"/>
        <v>192</v>
      </c>
      <c r="G37" s="64">
        <f t="shared" si="11"/>
        <v>210</v>
      </c>
      <c r="H37" s="64">
        <f t="shared" si="12"/>
        <v>123</v>
      </c>
      <c r="I37" s="64">
        <v>64</v>
      </c>
      <c r="J37" s="64">
        <v>59</v>
      </c>
      <c r="K37" s="64">
        <f t="shared" si="13"/>
        <v>135</v>
      </c>
      <c r="L37" s="64">
        <v>56</v>
      </c>
      <c r="M37" s="64">
        <v>79</v>
      </c>
      <c r="N37" s="64">
        <f t="shared" si="14"/>
        <v>144</v>
      </c>
      <c r="O37" s="64">
        <v>72</v>
      </c>
      <c r="P37" s="64">
        <v>72</v>
      </c>
      <c r="Q37" s="93">
        <v>34</v>
      </c>
    </row>
    <row r="38" spans="1:17" ht="13.5" customHeight="1">
      <c r="A38" s="1170" t="s">
        <v>1062</v>
      </c>
      <c r="B38" s="91">
        <v>1</v>
      </c>
      <c r="C38" s="64">
        <v>0</v>
      </c>
      <c r="D38" s="92">
        <v>13</v>
      </c>
      <c r="E38" s="64">
        <f t="shared" si="10"/>
        <v>503</v>
      </c>
      <c r="F38" s="64">
        <f t="shared" si="11"/>
        <v>266</v>
      </c>
      <c r="G38" s="64">
        <f t="shared" si="11"/>
        <v>237</v>
      </c>
      <c r="H38" s="64">
        <f t="shared" si="12"/>
        <v>133</v>
      </c>
      <c r="I38" s="64">
        <v>75</v>
      </c>
      <c r="J38" s="64">
        <v>58</v>
      </c>
      <c r="K38" s="64">
        <f t="shared" si="13"/>
        <v>190</v>
      </c>
      <c r="L38" s="64">
        <v>101</v>
      </c>
      <c r="M38" s="64">
        <v>89</v>
      </c>
      <c r="N38" s="64">
        <f t="shared" si="14"/>
        <v>180</v>
      </c>
      <c r="O38" s="64">
        <v>90</v>
      </c>
      <c r="P38" s="64">
        <v>90</v>
      </c>
      <c r="Q38" s="93">
        <v>23</v>
      </c>
    </row>
    <row r="39" spans="1:17" ht="13.5" customHeight="1">
      <c r="A39" s="1170" t="s">
        <v>1016</v>
      </c>
      <c r="B39" s="91">
        <v>1</v>
      </c>
      <c r="C39" s="64">
        <v>0</v>
      </c>
      <c r="D39" s="92">
        <v>14</v>
      </c>
      <c r="E39" s="64">
        <f t="shared" si="10"/>
        <v>502</v>
      </c>
      <c r="F39" s="64">
        <f t="shared" si="11"/>
        <v>247</v>
      </c>
      <c r="G39" s="64">
        <f t="shared" si="11"/>
        <v>255</v>
      </c>
      <c r="H39" s="64">
        <f t="shared" si="12"/>
        <v>160</v>
      </c>
      <c r="I39" s="64">
        <v>84</v>
      </c>
      <c r="J39" s="64">
        <v>76</v>
      </c>
      <c r="K39" s="64">
        <f t="shared" si="13"/>
        <v>154</v>
      </c>
      <c r="L39" s="64">
        <v>73</v>
      </c>
      <c r="M39" s="64">
        <v>81</v>
      </c>
      <c r="N39" s="64">
        <f t="shared" si="14"/>
        <v>188</v>
      </c>
      <c r="O39" s="64">
        <v>90</v>
      </c>
      <c r="P39" s="64">
        <v>98</v>
      </c>
      <c r="Q39" s="93">
        <v>26</v>
      </c>
    </row>
    <row r="40" spans="1:17" ht="13.5" customHeight="1">
      <c r="A40" s="1170" t="s">
        <v>1017</v>
      </c>
      <c r="B40" s="91">
        <v>2</v>
      </c>
      <c r="C40" s="64">
        <v>0</v>
      </c>
      <c r="D40" s="92">
        <v>14</v>
      </c>
      <c r="E40" s="64">
        <f t="shared" si="10"/>
        <v>428</v>
      </c>
      <c r="F40" s="64">
        <f t="shared" si="11"/>
        <v>214</v>
      </c>
      <c r="G40" s="64">
        <f t="shared" si="11"/>
        <v>214</v>
      </c>
      <c r="H40" s="64">
        <f t="shared" si="12"/>
        <v>131</v>
      </c>
      <c r="I40" s="64">
        <v>63</v>
      </c>
      <c r="J40" s="64">
        <v>68</v>
      </c>
      <c r="K40" s="64">
        <f t="shared" si="13"/>
        <v>152</v>
      </c>
      <c r="L40" s="64">
        <v>77</v>
      </c>
      <c r="M40" s="64">
        <v>75</v>
      </c>
      <c r="N40" s="64">
        <f t="shared" si="14"/>
        <v>145</v>
      </c>
      <c r="O40" s="64">
        <v>74</v>
      </c>
      <c r="P40" s="64">
        <v>71</v>
      </c>
      <c r="Q40" s="93">
        <v>29</v>
      </c>
    </row>
    <row r="41" spans="1:17" ht="13.5" customHeight="1">
      <c r="A41" s="1170"/>
      <c r="B41" s="91"/>
      <c r="C41" s="64"/>
      <c r="D41" s="92"/>
      <c r="E41" s="64"/>
      <c r="F41" s="64"/>
      <c r="G41" s="64"/>
      <c r="H41" s="64"/>
      <c r="I41" s="64"/>
      <c r="J41" s="64"/>
      <c r="K41" s="64"/>
      <c r="L41" s="64"/>
      <c r="M41" s="64"/>
      <c r="N41" s="64"/>
      <c r="O41" s="64"/>
      <c r="P41" s="64"/>
      <c r="Q41" s="93"/>
    </row>
    <row r="42" spans="1:17" ht="13.5" customHeight="1">
      <c r="A42" s="1170" t="s">
        <v>1018</v>
      </c>
      <c r="B42" s="91">
        <v>1</v>
      </c>
      <c r="C42" s="64">
        <v>0</v>
      </c>
      <c r="D42" s="92">
        <v>11</v>
      </c>
      <c r="E42" s="64">
        <f aca="true" t="shared" si="15" ref="E42:E48">SUM(F42:G42)</f>
        <v>427</v>
      </c>
      <c r="F42" s="64">
        <f aca="true" t="shared" si="16" ref="F42:G48">SUM(I42+L42+O42)</f>
        <v>213</v>
      </c>
      <c r="G42" s="64">
        <f t="shared" si="16"/>
        <v>214</v>
      </c>
      <c r="H42" s="64">
        <f aca="true" t="shared" si="17" ref="H42:H48">SUM(I42:J42)</f>
        <v>117</v>
      </c>
      <c r="I42" s="64">
        <v>49</v>
      </c>
      <c r="J42" s="64">
        <v>68</v>
      </c>
      <c r="K42" s="64">
        <f aca="true" t="shared" si="18" ref="K42:K48">SUM(L42:M42)</f>
        <v>148</v>
      </c>
      <c r="L42" s="64">
        <v>86</v>
      </c>
      <c r="M42" s="64">
        <v>62</v>
      </c>
      <c r="N42" s="64">
        <f aca="true" t="shared" si="19" ref="N42:N48">SUM(O42:P42)</f>
        <v>162</v>
      </c>
      <c r="O42" s="64">
        <v>78</v>
      </c>
      <c r="P42" s="64">
        <v>84</v>
      </c>
      <c r="Q42" s="93">
        <v>20</v>
      </c>
    </row>
    <row r="43" spans="1:17" ht="13.5" customHeight="1">
      <c r="A43" s="1170" t="s">
        <v>1019</v>
      </c>
      <c r="B43" s="91">
        <v>4</v>
      </c>
      <c r="C43" s="64">
        <v>0</v>
      </c>
      <c r="D43" s="92">
        <v>22</v>
      </c>
      <c r="E43" s="64">
        <f t="shared" si="15"/>
        <v>615</v>
      </c>
      <c r="F43" s="64">
        <f t="shared" si="16"/>
        <v>342</v>
      </c>
      <c r="G43" s="64">
        <f t="shared" si="16"/>
        <v>273</v>
      </c>
      <c r="H43" s="64">
        <f t="shared" si="17"/>
        <v>163</v>
      </c>
      <c r="I43" s="64">
        <v>81</v>
      </c>
      <c r="J43" s="64">
        <v>82</v>
      </c>
      <c r="K43" s="64">
        <f t="shared" si="18"/>
        <v>239</v>
      </c>
      <c r="L43" s="64">
        <v>136</v>
      </c>
      <c r="M43" s="64">
        <v>103</v>
      </c>
      <c r="N43" s="64">
        <f t="shared" si="19"/>
        <v>213</v>
      </c>
      <c r="O43" s="64">
        <v>125</v>
      </c>
      <c r="P43" s="64">
        <v>88</v>
      </c>
      <c r="Q43" s="93">
        <v>49</v>
      </c>
    </row>
    <row r="44" spans="1:17" ht="13.5" customHeight="1">
      <c r="A44" s="1170" t="s">
        <v>1021</v>
      </c>
      <c r="B44" s="91">
        <v>3</v>
      </c>
      <c r="C44" s="64">
        <v>0</v>
      </c>
      <c r="D44" s="92">
        <v>12</v>
      </c>
      <c r="E44" s="64">
        <f t="shared" si="15"/>
        <v>350</v>
      </c>
      <c r="F44" s="64">
        <f t="shared" si="16"/>
        <v>180</v>
      </c>
      <c r="G44" s="64">
        <f t="shared" si="16"/>
        <v>170</v>
      </c>
      <c r="H44" s="64">
        <f t="shared" si="17"/>
        <v>93</v>
      </c>
      <c r="I44" s="64">
        <v>38</v>
      </c>
      <c r="J44" s="64">
        <v>55</v>
      </c>
      <c r="K44" s="64">
        <f t="shared" si="18"/>
        <v>139</v>
      </c>
      <c r="L44" s="64">
        <v>73</v>
      </c>
      <c r="M44" s="64">
        <v>66</v>
      </c>
      <c r="N44" s="64">
        <f t="shared" si="19"/>
        <v>118</v>
      </c>
      <c r="O44" s="64">
        <v>69</v>
      </c>
      <c r="P44" s="64">
        <v>49</v>
      </c>
      <c r="Q44" s="93">
        <v>29</v>
      </c>
    </row>
    <row r="45" spans="1:17" ht="13.5" customHeight="1">
      <c r="A45" s="1170" t="s">
        <v>1023</v>
      </c>
      <c r="B45" s="91">
        <v>3</v>
      </c>
      <c r="C45" s="64">
        <v>1</v>
      </c>
      <c r="D45" s="92">
        <v>19</v>
      </c>
      <c r="E45" s="64">
        <f t="shared" si="15"/>
        <v>631</v>
      </c>
      <c r="F45" s="64">
        <f t="shared" si="16"/>
        <v>328</v>
      </c>
      <c r="G45" s="64">
        <f t="shared" si="16"/>
        <v>303</v>
      </c>
      <c r="H45" s="64">
        <f t="shared" si="17"/>
        <v>199</v>
      </c>
      <c r="I45" s="64">
        <v>102</v>
      </c>
      <c r="J45" s="64">
        <v>97</v>
      </c>
      <c r="K45" s="64">
        <f t="shared" si="18"/>
        <v>207</v>
      </c>
      <c r="L45" s="64">
        <v>108</v>
      </c>
      <c r="M45" s="64">
        <v>99</v>
      </c>
      <c r="N45" s="64">
        <f t="shared" si="19"/>
        <v>225</v>
      </c>
      <c r="O45" s="64">
        <v>118</v>
      </c>
      <c r="P45" s="64">
        <v>107</v>
      </c>
      <c r="Q45" s="93">
        <v>40</v>
      </c>
    </row>
    <row r="46" spans="1:17" ht="13.5" customHeight="1">
      <c r="A46" s="1170" t="s">
        <v>1025</v>
      </c>
      <c r="B46" s="91">
        <v>3</v>
      </c>
      <c r="C46" s="64">
        <v>0</v>
      </c>
      <c r="D46" s="92">
        <v>13</v>
      </c>
      <c r="E46" s="64">
        <f t="shared" si="15"/>
        <v>295</v>
      </c>
      <c r="F46" s="64">
        <f t="shared" si="16"/>
        <v>153</v>
      </c>
      <c r="G46" s="64">
        <f t="shared" si="16"/>
        <v>142</v>
      </c>
      <c r="H46" s="64">
        <f t="shared" si="17"/>
        <v>84</v>
      </c>
      <c r="I46" s="64">
        <v>47</v>
      </c>
      <c r="J46" s="64">
        <v>37</v>
      </c>
      <c r="K46" s="64">
        <f t="shared" si="18"/>
        <v>117</v>
      </c>
      <c r="L46" s="64">
        <v>56</v>
      </c>
      <c r="M46" s="64">
        <v>61</v>
      </c>
      <c r="N46" s="64">
        <f t="shared" si="19"/>
        <v>94</v>
      </c>
      <c r="O46" s="64">
        <v>50</v>
      </c>
      <c r="P46" s="64">
        <v>44</v>
      </c>
      <c r="Q46" s="93">
        <v>29</v>
      </c>
    </row>
    <row r="47" spans="1:17" ht="13.5" customHeight="1">
      <c r="A47" s="1170" t="s">
        <v>1027</v>
      </c>
      <c r="B47" s="91">
        <v>2</v>
      </c>
      <c r="C47" s="64">
        <v>0</v>
      </c>
      <c r="D47" s="92">
        <v>10</v>
      </c>
      <c r="E47" s="64">
        <f t="shared" si="15"/>
        <v>298</v>
      </c>
      <c r="F47" s="64">
        <f t="shared" si="16"/>
        <v>143</v>
      </c>
      <c r="G47" s="64">
        <f t="shared" si="16"/>
        <v>155</v>
      </c>
      <c r="H47" s="64">
        <f t="shared" si="17"/>
        <v>86</v>
      </c>
      <c r="I47" s="64">
        <v>45</v>
      </c>
      <c r="J47" s="64">
        <v>41</v>
      </c>
      <c r="K47" s="64">
        <f t="shared" si="18"/>
        <v>103</v>
      </c>
      <c r="L47" s="64">
        <v>43</v>
      </c>
      <c r="M47" s="64">
        <v>60</v>
      </c>
      <c r="N47" s="64">
        <f t="shared" si="19"/>
        <v>109</v>
      </c>
      <c r="O47" s="64">
        <v>55</v>
      </c>
      <c r="P47" s="64">
        <v>54</v>
      </c>
      <c r="Q47" s="93">
        <v>22</v>
      </c>
    </row>
    <row r="48" spans="1:17" ht="13.5" customHeight="1">
      <c r="A48" s="1170" t="s">
        <v>1028</v>
      </c>
      <c r="B48" s="91">
        <v>2</v>
      </c>
      <c r="C48" s="64">
        <v>0</v>
      </c>
      <c r="D48" s="92">
        <v>11</v>
      </c>
      <c r="E48" s="64">
        <f t="shared" si="15"/>
        <v>377</v>
      </c>
      <c r="F48" s="64">
        <f t="shared" si="16"/>
        <v>191</v>
      </c>
      <c r="G48" s="64">
        <f t="shared" si="16"/>
        <v>186</v>
      </c>
      <c r="H48" s="64">
        <f t="shared" si="17"/>
        <v>108</v>
      </c>
      <c r="I48" s="64">
        <v>52</v>
      </c>
      <c r="J48" s="64">
        <v>56</v>
      </c>
      <c r="K48" s="64">
        <f t="shared" si="18"/>
        <v>126</v>
      </c>
      <c r="L48" s="64">
        <v>51</v>
      </c>
      <c r="M48" s="64">
        <v>75</v>
      </c>
      <c r="N48" s="64">
        <f t="shared" si="19"/>
        <v>143</v>
      </c>
      <c r="O48" s="64">
        <v>88</v>
      </c>
      <c r="P48" s="64">
        <v>55</v>
      </c>
      <c r="Q48" s="93">
        <v>24</v>
      </c>
    </row>
    <row r="49" spans="1:17" ht="13.5" customHeight="1">
      <c r="A49" s="1170"/>
      <c r="B49" s="91"/>
      <c r="C49" s="64"/>
      <c r="D49" s="92"/>
      <c r="E49" s="64"/>
      <c r="F49" s="64"/>
      <c r="G49" s="64"/>
      <c r="H49" s="64"/>
      <c r="I49" s="64"/>
      <c r="J49" s="64"/>
      <c r="K49" s="64"/>
      <c r="L49" s="64"/>
      <c r="M49" s="64"/>
      <c r="N49" s="64"/>
      <c r="O49" s="64"/>
      <c r="P49" s="64"/>
      <c r="Q49" s="93"/>
    </row>
    <row r="50" spans="1:17" ht="13.5" customHeight="1">
      <c r="A50" s="1170" t="s">
        <v>1031</v>
      </c>
      <c r="B50" s="91">
        <v>4</v>
      </c>
      <c r="C50" s="64">
        <v>0</v>
      </c>
      <c r="D50" s="92">
        <v>31</v>
      </c>
      <c r="E50" s="64">
        <f>SUM(F50:G50)</f>
        <v>1061</v>
      </c>
      <c r="F50" s="64">
        <f aca="true" t="shared" si="20" ref="F50:G54">SUM(I50+L50+O50)</f>
        <v>564</v>
      </c>
      <c r="G50" s="64">
        <f t="shared" si="20"/>
        <v>497</v>
      </c>
      <c r="H50" s="64">
        <f>SUM(I50:J50)</f>
        <v>325</v>
      </c>
      <c r="I50" s="64">
        <v>174</v>
      </c>
      <c r="J50" s="64">
        <v>151</v>
      </c>
      <c r="K50" s="64">
        <f>SUM(L50:M50)</f>
        <v>351</v>
      </c>
      <c r="L50" s="64">
        <v>184</v>
      </c>
      <c r="M50" s="64">
        <v>167</v>
      </c>
      <c r="N50" s="64">
        <f>SUM(O50:P50)</f>
        <v>385</v>
      </c>
      <c r="O50" s="64">
        <v>206</v>
      </c>
      <c r="P50" s="64">
        <v>179</v>
      </c>
      <c r="Q50" s="93">
        <v>60</v>
      </c>
    </row>
    <row r="51" spans="1:17" ht="13.5" customHeight="1">
      <c r="A51" s="1170" t="s">
        <v>1033</v>
      </c>
      <c r="B51" s="91">
        <v>5</v>
      </c>
      <c r="C51" s="64">
        <v>1</v>
      </c>
      <c r="D51" s="92">
        <v>32</v>
      </c>
      <c r="E51" s="64">
        <f>SUM(F51:G51)</f>
        <v>905</v>
      </c>
      <c r="F51" s="64">
        <f t="shared" si="20"/>
        <v>455</v>
      </c>
      <c r="G51" s="64">
        <f t="shared" si="20"/>
        <v>450</v>
      </c>
      <c r="H51" s="64">
        <f>SUM(I51:J51)</f>
        <v>281</v>
      </c>
      <c r="I51" s="64">
        <v>140</v>
      </c>
      <c r="J51" s="64">
        <v>141</v>
      </c>
      <c r="K51" s="64">
        <f>SUM(L51:M51)</f>
        <v>315</v>
      </c>
      <c r="L51" s="64">
        <v>155</v>
      </c>
      <c r="M51" s="64">
        <v>160</v>
      </c>
      <c r="N51" s="64">
        <f>SUM(O51:P51)</f>
        <v>309</v>
      </c>
      <c r="O51" s="64">
        <v>160</v>
      </c>
      <c r="P51" s="64">
        <v>149</v>
      </c>
      <c r="Q51" s="93">
        <v>69</v>
      </c>
    </row>
    <row r="52" spans="1:17" ht="13.5" customHeight="1">
      <c r="A52" s="1170" t="s">
        <v>1035</v>
      </c>
      <c r="B52" s="91">
        <v>7</v>
      </c>
      <c r="C52" s="64">
        <v>0</v>
      </c>
      <c r="D52" s="92">
        <v>27</v>
      </c>
      <c r="E52" s="64">
        <f>SUM(F52:G52)</f>
        <v>588</v>
      </c>
      <c r="F52" s="64">
        <f t="shared" si="20"/>
        <v>297</v>
      </c>
      <c r="G52" s="64">
        <f t="shared" si="20"/>
        <v>291</v>
      </c>
      <c r="H52" s="64">
        <f>SUM(I52:J52)</f>
        <v>169</v>
      </c>
      <c r="I52" s="64">
        <v>77</v>
      </c>
      <c r="J52" s="64">
        <v>92</v>
      </c>
      <c r="K52" s="64">
        <f>SUM(L52:M52)</f>
        <v>210</v>
      </c>
      <c r="L52" s="64">
        <v>113</v>
      </c>
      <c r="M52" s="64">
        <v>97</v>
      </c>
      <c r="N52" s="64">
        <f>SUM(O52:P52)</f>
        <v>209</v>
      </c>
      <c r="O52" s="64">
        <v>107</v>
      </c>
      <c r="P52" s="64">
        <v>102</v>
      </c>
      <c r="Q52" s="93">
        <v>64</v>
      </c>
    </row>
    <row r="53" spans="1:17" ht="13.5" customHeight="1">
      <c r="A53" s="1170" t="s">
        <v>1037</v>
      </c>
      <c r="B53" s="91">
        <v>2</v>
      </c>
      <c r="C53" s="64">
        <v>0</v>
      </c>
      <c r="D53" s="92">
        <v>20</v>
      </c>
      <c r="E53" s="64">
        <f>SUM(F53:G53)</f>
        <v>717</v>
      </c>
      <c r="F53" s="64">
        <f t="shared" si="20"/>
        <v>387</v>
      </c>
      <c r="G53" s="64">
        <f t="shared" si="20"/>
        <v>330</v>
      </c>
      <c r="H53" s="64">
        <f>SUM(I53:J53)</f>
        <v>219</v>
      </c>
      <c r="I53" s="64">
        <v>120</v>
      </c>
      <c r="J53" s="64">
        <v>99</v>
      </c>
      <c r="K53" s="64">
        <f>SUM(L53:M53)</f>
        <v>239</v>
      </c>
      <c r="L53" s="64">
        <v>131</v>
      </c>
      <c r="M53" s="64">
        <v>108</v>
      </c>
      <c r="N53" s="64">
        <f>SUM(O53:P53)</f>
        <v>259</v>
      </c>
      <c r="O53" s="64">
        <v>136</v>
      </c>
      <c r="P53" s="64">
        <v>123</v>
      </c>
      <c r="Q53" s="93">
        <v>38</v>
      </c>
    </row>
    <row r="54" spans="1:17" ht="13.5" customHeight="1">
      <c r="A54" s="1170" t="s">
        <v>1039</v>
      </c>
      <c r="B54" s="91">
        <v>2</v>
      </c>
      <c r="C54" s="64">
        <v>0</v>
      </c>
      <c r="D54" s="92">
        <v>14</v>
      </c>
      <c r="E54" s="64">
        <f>SUM(F54:G54)</f>
        <v>419</v>
      </c>
      <c r="F54" s="64">
        <f t="shared" si="20"/>
        <v>228</v>
      </c>
      <c r="G54" s="64">
        <f t="shared" si="20"/>
        <v>191</v>
      </c>
      <c r="H54" s="64">
        <f>SUM(I54:J54)</f>
        <v>109</v>
      </c>
      <c r="I54" s="64">
        <v>53</v>
      </c>
      <c r="J54" s="64">
        <v>56</v>
      </c>
      <c r="K54" s="64">
        <f>SUM(L54:M54)</f>
        <v>142</v>
      </c>
      <c r="L54" s="64">
        <v>80</v>
      </c>
      <c r="M54" s="64">
        <v>62</v>
      </c>
      <c r="N54" s="64">
        <f>SUM(O54:P54)</f>
        <v>168</v>
      </c>
      <c r="O54" s="64">
        <v>95</v>
      </c>
      <c r="P54" s="64">
        <v>73</v>
      </c>
      <c r="Q54" s="93">
        <v>31</v>
      </c>
    </row>
    <row r="55" spans="1:17" ht="13.5" customHeight="1">
      <c r="A55" s="1170"/>
      <c r="B55" s="91"/>
      <c r="C55" s="64"/>
      <c r="D55" s="92"/>
      <c r="E55" s="64"/>
      <c r="F55" s="64"/>
      <c r="G55" s="64"/>
      <c r="H55" s="64"/>
      <c r="I55" s="64"/>
      <c r="J55" s="64"/>
      <c r="K55" s="64"/>
      <c r="L55" s="64"/>
      <c r="M55" s="64"/>
      <c r="N55" s="64"/>
      <c r="O55" s="64"/>
      <c r="P55" s="64"/>
      <c r="Q55" s="93"/>
    </row>
    <row r="56" spans="1:17" ht="13.5" customHeight="1">
      <c r="A56" s="1170" t="s">
        <v>1042</v>
      </c>
      <c r="B56" s="91">
        <v>1</v>
      </c>
      <c r="C56" s="64">
        <v>0</v>
      </c>
      <c r="D56" s="92">
        <v>10</v>
      </c>
      <c r="E56" s="64">
        <f aca="true" t="shared" si="21" ref="E56:E67">SUM(F56:G56)</f>
        <v>358</v>
      </c>
      <c r="F56" s="64">
        <f aca="true" t="shared" si="22" ref="F56:F67">SUM(I56+L56+O56)</f>
        <v>185</v>
      </c>
      <c r="G56" s="64">
        <f aca="true" t="shared" si="23" ref="G56:G67">SUM(J56+M56+P56)</f>
        <v>173</v>
      </c>
      <c r="H56" s="64">
        <f aca="true" t="shared" si="24" ref="H56:H67">SUM(I56:J56)</f>
        <v>104</v>
      </c>
      <c r="I56" s="64">
        <v>56</v>
      </c>
      <c r="J56" s="64">
        <v>48</v>
      </c>
      <c r="K56" s="64">
        <f aca="true" t="shared" si="25" ref="K56:K67">SUM(L56:M56)</f>
        <v>125</v>
      </c>
      <c r="L56" s="64">
        <v>64</v>
      </c>
      <c r="M56" s="64">
        <v>61</v>
      </c>
      <c r="N56" s="64">
        <f aca="true" t="shared" si="26" ref="N56:N67">SUM(O56:P56)</f>
        <v>129</v>
      </c>
      <c r="O56" s="64">
        <v>65</v>
      </c>
      <c r="P56" s="64">
        <v>64</v>
      </c>
      <c r="Q56" s="93">
        <v>18</v>
      </c>
    </row>
    <row r="57" spans="1:17" ht="13.5" customHeight="1">
      <c r="A57" s="1170" t="s">
        <v>1043</v>
      </c>
      <c r="B57" s="91">
        <v>1</v>
      </c>
      <c r="C57" s="64">
        <v>0</v>
      </c>
      <c r="D57" s="92">
        <v>21</v>
      </c>
      <c r="E57" s="64">
        <f t="shared" si="21"/>
        <v>850</v>
      </c>
      <c r="F57" s="64">
        <f t="shared" si="22"/>
        <v>448</v>
      </c>
      <c r="G57" s="64">
        <f t="shared" si="23"/>
        <v>402</v>
      </c>
      <c r="H57" s="64">
        <f t="shared" si="24"/>
        <v>260</v>
      </c>
      <c r="I57" s="64">
        <v>127</v>
      </c>
      <c r="J57" s="64">
        <v>133</v>
      </c>
      <c r="K57" s="64">
        <f t="shared" si="25"/>
        <v>297</v>
      </c>
      <c r="L57" s="64">
        <v>155</v>
      </c>
      <c r="M57" s="64">
        <v>142</v>
      </c>
      <c r="N57" s="64">
        <f t="shared" si="26"/>
        <v>293</v>
      </c>
      <c r="O57" s="64">
        <v>166</v>
      </c>
      <c r="P57" s="64">
        <v>127</v>
      </c>
      <c r="Q57" s="93">
        <v>35</v>
      </c>
    </row>
    <row r="58" spans="1:17" ht="13.5" customHeight="1">
      <c r="A58" s="1170" t="s">
        <v>1045</v>
      </c>
      <c r="B58" s="91">
        <v>1</v>
      </c>
      <c r="C58" s="64">
        <v>0</v>
      </c>
      <c r="D58" s="92">
        <v>13</v>
      </c>
      <c r="E58" s="64">
        <f t="shared" si="21"/>
        <v>502</v>
      </c>
      <c r="F58" s="64">
        <f t="shared" si="22"/>
        <v>243</v>
      </c>
      <c r="G58" s="64">
        <f t="shared" si="23"/>
        <v>259</v>
      </c>
      <c r="H58" s="64">
        <f t="shared" si="24"/>
        <v>151</v>
      </c>
      <c r="I58" s="64">
        <v>65</v>
      </c>
      <c r="J58" s="64">
        <v>86</v>
      </c>
      <c r="K58" s="64">
        <f t="shared" si="25"/>
        <v>174</v>
      </c>
      <c r="L58" s="64">
        <v>92</v>
      </c>
      <c r="M58" s="64">
        <v>82</v>
      </c>
      <c r="N58" s="64">
        <f t="shared" si="26"/>
        <v>177</v>
      </c>
      <c r="O58" s="64">
        <v>86</v>
      </c>
      <c r="P58" s="64">
        <v>91</v>
      </c>
      <c r="Q58" s="93">
        <v>22</v>
      </c>
    </row>
    <row r="59" spans="1:17" ht="13.5" customHeight="1">
      <c r="A59" s="1170" t="s">
        <v>1047</v>
      </c>
      <c r="B59" s="91">
        <v>1</v>
      </c>
      <c r="C59" s="64">
        <v>0</v>
      </c>
      <c r="D59" s="92">
        <v>11</v>
      </c>
      <c r="E59" s="64">
        <f t="shared" si="21"/>
        <v>431</v>
      </c>
      <c r="F59" s="64">
        <f t="shared" si="22"/>
        <v>227</v>
      </c>
      <c r="G59" s="64">
        <f t="shared" si="23"/>
        <v>204</v>
      </c>
      <c r="H59" s="64">
        <f t="shared" si="24"/>
        <v>129</v>
      </c>
      <c r="I59" s="64">
        <v>72</v>
      </c>
      <c r="J59" s="64">
        <v>57</v>
      </c>
      <c r="K59" s="64">
        <f t="shared" si="25"/>
        <v>135</v>
      </c>
      <c r="L59" s="64">
        <v>69</v>
      </c>
      <c r="M59" s="64">
        <v>66</v>
      </c>
      <c r="N59" s="64">
        <f t="shared" si="26"/>
        <v>167</v>
      </c>
      <c r="O59" s="64">
        <v>86</v>
      </c>
      <c r="P59" s="64">
        <v>81</v>
      </c>
      <c r="Q59" s="93">
        <v>21</v>
      </c>
    </row>
    <row r="60" spans="1:17" ht="13.5" customHeight="1">
      <c r="A60" s="1170" t="s">
        <v>1049</v>
      </c>
      <c r="B60" s="91">
        <v>1</v>
      </c>
      <c r="C60" s="64">
        <v>0</v>
      </c>
      <c r="D60" s="92">
        <v>11</v>
      </c>
      <c r="E60" s="64">
        <f t="shared" si="21"/>
        <v>357</v>
      </c>
      <c r="F60" s="64">
        <f t="shared" si="22"/>
        <v>178</v>
      </c>
      <c r="G60" s="64">
        <f t="shared" si="23"/>
        <v>179</v>
      </c>
      <c r="H60" s="64">
        <f t="shared" si="24"/>
        <v>91</v>
      </c>
      <c r="I60" s="64">
        <v>44</v>
      </c>
      <c r="J60" s="64">
        <v>47</v>
      </c>
      <c r="K60" s="64">
        <f t="shared" si="25"/>
        <v>135</v>
      </c>
      <c r="L60" s="64">
        <v>69</v>
      </c>
      <c r="M60" s="64">
        <v>66</v>
      </c>
      <c r="N60" s="64">
        <f t="shared" si="26"/>
        <v>131</v>
      </c>
      <c r="O60" s="64">
        <v>65</v>
      </c>
      <c r="P60" s="64">
        <v>66</v>
      </c>
      <c r="Q60" s="93">
        <v>20</v>
      </c>
    </row>
    <row r="61" spans="1:17" ht="13.5" customHeight="1">
      <c r="A61" s="1170" t="s">
        <v>1051</v>
      </c>
      <c r="B61" s="91">
        <v>1</v>
      </c>
      <c r="C61" s="64">
        <v>0</v>
      </c>
      <c r="D61" s="92">
        <v>9</v>
      </c>
      <c r="E61" s="64">
        <f t="shared" si="21"/>
        <v>329</v>
      </c>
      <c r="F61" s="64">
        <f t="shared" si="22"/>
        <v>174</v>
      </c>
      <c r="G61" s="64">
        <f t="shared" si="23"/>
        <v>155</v>
      </c>
      <c r="H61" s="64">
        <f t="shared" si="24"/>
        <v>96</v>
      </c>
      <c r="I61" s="64">
        <v>49</v>
      </c>
      <c r="J61" s="64">
        <v>47</v>
      </c>
      <c r="K61" s="64">
        <f t="shared" si="25"/>
        <v>113</v>
      </c>
      <c r="L61" s="64">
        <v>64</v>
      </c>
      <c r="M61" s="64">
        <v>49</v>
      </c>
      <c r="N61" s="64">
        <f t="shared" si="26"/>
        <v>120</v>
      </c>
      <c r="O61" s="64">
        <v>61</v>
      </c>
      <c r="P61" s="64">
        <v>59</v>
      </c>
      <c r="Q61" s="93">
        <v>21</v>
      </c>
    </row>
    <row r="62" spans="1:17" ht="13.5" customHeight="1">
      <c r="A62" s="1170" t="s">
        <v>1053</v>
      </c>
      <c r="B62" s="91">
        <v>1</v>
      </c>
      <c r="C62" s="64">
        <v>1</v>
      </c>
      <c r="D62" s="92">
        <v>9</v>
      </c>
      <c r="E62" s="64">
        <f t="shared" si="21"/>
        <v>256</v>
      </c>
      <c r="F62" s="64">
        <f t="shared" si="22"/>
        <v>130</v>
      </c>
      <c r="G62" s="64">
        <f t="shared" si="23"/>
        <v>126</v>
      </c>
      <c r="H62" s="64">
        <f t="shared" si="24"/>
        <v>69</v>
      </c>
      <c r="I62" s="64">
        <v>35</v>
      </c>
      <c r="J62" s="64">
        <v>34</v>
      </c>
      <c r="K62" s="64">
        <f t="shared" si="25"/>
        <v>94</v>
      </c>
      <c r="L62" s="64">
        <v>47</v>
      </c>
      <c r="M62" s="64">
        <v>47</v>
      </c>
      <c r="N62" s="64">
        <f t="shared" si="26"/>
        <v>93</v>
      </c>
      <c r="O62" s="64">
        <v>48</v>
      </c>
      <c r="P62" s="64">
        <v>45</v>
      </c>
      <c r="Q62" s="93">
        <v>18</v>
      </c>
    </row>
    <row r="63" spans="1:17" ht="13.5" customHeight="1">
      <c r="A63" s="1170" t="s">
        <v>1055</v>
      </c>
      <c r="B63" s="91">
        <v>6</v>
      </c>
      <c r="C63" s="64">
        <v>0</v>
      </c>
      <c r="D63" s="92">
        <v>24</v>
      </c>
      <c r="E63" s="64">
        <f t="shared" si="21"/>
        <v>731</v>
      </c>
      <c r="F63" s="64">
        <f t="shared" si="22"/>
        <v>365</v>
      </c>
      <c r="G63" s="64">
        <f t="shared" si="23"/>
        <v>366</v>
      </c>
      <c r="H63" s="64">
        <f t="shared" si="24"/>
        <v>218</v>
      </c>
      <c r="I63" s="64">
        <v>114</v>
      </c>
      <c r="J63" s="64">
        <v>104</v>
      </c>
      <c r="K63" s="64">
        <f t="shared" si="25"/>
        <v>256</v>
      </c>
      <c r="L63" s="64">
        <v>116</v>
      </c>
      <c r="M63" s="64">
        <v>140</v>
      </c>
      <c r="N63" s="64">
        <f t="shared" si="26"/>
        <v>257</v>
      </c>
      <c r="O63" s="64">
        <v>135</v>
      </c>
      <c r="P63" s="64">
        <v>122</v>
      </c>
      <c r="Q63" s="93">
        <v>56</v>
      </c>
    </row>
    <row r="64" spans="1:17" ht="13.5" customHeight="1">
      <c r="A64" s="1170" t="s">
        <v>1057</v>
      </c>
      <c r="B64" s="91">
        <v>3</v>
      </c>
      <c r="C64" s="64">
        <v>1</v>
      </c>
      <c r="D64" s="92">
        <v>27</v>
      </c>
      <c r="E64" s="64">
        <f t="shared" si="21"/>
        <v>862</v>
      </c>
      <c r="F64" s="64">
        <f t="shared" si="22"/>
        <v>433</v>
      </c>
      <c r="G64" s="64">
        <f t="shared" si="23"/>
        <v>429</v>
      </c>
      <c r="H64" s="64">
        <f t="shared" si="24"/>
        <v>286</v>
      </c>
      <c r="I64" s="64">
        <v>144</v>
      </c>
      <c r="J64" s="64">
        <v>142</v>
      </c>
      <c r="K64" s="64">
        <f t="shared" si="25"/>
        <v>270</v>
      </c>
      <c r="L64" s="64">
        <v>144</v>
      </c>
      <c r="M64" s="64">
        <v>126</v>
      </c>
      <c r="N64" s="64">
        <f t="shared" si="26"/>
        <v>306</v>
      </c>
      <c r="O64" s="64">
        <v>145</v>
      </c>
      <c r="P64" s="64">
        <v>161</v>
      </c>
      <c r="Q64" s="93">
        <v>50</v>
      </c>
    </row>
    <row r="65" spans="1:17" ht="13.5" customHeight="1">
      <c r="A65" s="1170" t="s">
        <v>1059</v>
      </c>
      <c r="B65" s="91">
        <v>1</v>
      </c>
      <c r="C65" s="64">
        <v>0</v>
      </c>
      <c r="D65" s="92">
        <v>10</v>
      </c>
      <c r="E65" s="64">
        <f t="shared" si="21"/>
        <v>345</v>
      </c>
      <c r="F65" s="64">
        <f t="shared" si="22"/>
        <v>172</v>
      </c>
      <c r="G65" s="64">
        <f t="shared" si="23"/>
        <v>173</v>
      </c>
      <c r="H65" s="64">
        <f t="shared" si="24"/>
        <v>115</v>
      </c>
      <c r="I65" s="64">
        <v>52</v>
      </c>
      <c r="J65" s="64">
        <v>63</v>
      </c>
      <c r="K65" s="64">
        <f t="shared" si="25"/>
        <v>118</v>
      </c>
      <c r="L65" s="64">
        <v>59</v>
      </c>
      <c r="M65" s="64">
        <v>59</v>
      </c>
      <c r="N65" s="64">
        <f t="shared" si="26"/>
        <v>112</v>
      </c>
      <c r="O65" s="64">
        <v>61</v>
      </c>
      <c r="P65" s="64">
        <v>51</v>
      </c>
      <c r="Q65" s="93">
        <v>19</v>
      </c>
    </row>
    <row r="66" spans="1:17" ht="13.5" customHeight="1">
      <c r="A66" s="1170" t="s">
        <v>1061</v>
      </c>
      <c r="B66" s="91">
        <v>1</v>
      </c>
      <c r="C66" s="64">
        <v>0</v>
      </c>
      <c r="D66" s="92">
        <v>9</v>
      </c>
      <c r="E66" s="64">
        <f t="shared" si="21"/>
        <v>295</v>
      </c>
      <c r="F66" s="64">
        <f t="shared" si="22"/>
        <v>146</v>
      </c>
      <c r="G66" s="64">
        <f t="shared" si="23"/>
        <v>149</v>
      </c>
      <c r="H66" s="64">
        <f t="shared" si="24"/>
        <v>82</v>
      </c>
      <c r="I66" s="64">
        <v>42</v>
      </c>
      <c r="J66" s="64">
        <v>40</v>
      </c>
      <c r="K66" s="64">
        <f t="shared" si="25"/>
        <v>104</v>
      </c>
      <c r="L66" s="64">
        <v>53</v>
      </c>
      <c r="M66" s="64">
        <v>51</v>
      </c>
      <c r="N66" s="64">
        <f t="shared" si="26"/>
        <v>109</v>
      </c>
      <c r="O66" s="64">
        <v>51</v>
      </c>
      <c r="P66" s="64">
        <v>58</v>
      </c>
      <c r="Q66" s="93">
        <v>17</v>
      </c>
    </row>
    <row r="67" spans="1:17" ht="13.5" customHeight="1">
      <c r="A67" s="1175" t="s">
        <v>1063</v>
      </c>
      <c r="B67" s="98">
        <v>1</v>
      </c>
      <c r="C67" s="99">
        <v>0</v>
      </c>
      <c r="D67" s="100">
        <v>10</v>
      </c>
      <c r="E67" s="99">
        <f t="shared" si="21"/>
        <v>339</v>
      </c>
      <c r="F67" s="99">
        <f t="shared" si="22"/>
        <v>169</v>
      </c>
      <c r="G67" s="99">
        <f t="shared" si="23"/>
        <v>170</v>
      </c>
      <c r="H67" s="99">
        <f t="shared" si="24"/>
        <v>110</v>
      </c>
      <c r="I67" s="99">
        <v>52</v>
      </c>
      <c r="J67" s="99">
        <v>58</v>
      </c>
      <c r="K67" s="99">
        <f t="shared" si="25"/>
        <v>113</v>
      </c>
      <c r="L67" s="99">
        <v>55</v>
      </c>
      <c r="M67" s="99">
        <v>58</v>
      </c>
      <c r="N67" s="99">
        <f t="shared" si="26"/>
        <v>116</v>
      </c>
      <c r="O67" s="99">
        <v>62</v>
      </c>
      <c r="P67" s="99">
        <v>54</v>
      </c>
      <c r="Q67" s="1160">
        <v>19</v>
      </c>
    </row>
    <row r="68" ht="12" customHeight="1">
      <c r="A68" s="1155" t="s">
        <v>226</v>
      </c>
    </row>
    <row r="69" ht="12" customHeight="1"/>
  </sheetData>
  <mergeCells count="10">
    <mergeCell ref="D3:D5"/>
    <mergeCell ref="A3:A5"/>
    <mergeCell ref="B3:C3"/>
    <mergeCell ref="B4:B5"/>
    <mergeCell ref="C4:C5"/>
    <mergeCell ref="E4:G4"/>
    <mergeCell ref="E3:P3"/>
    <mergeCell ref="H4:J4"/>
    <mergeCell ref="K4:M4"/>
    <mergeCell ref="N4:P4"/>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2"/>
  <dimension ref="B1:K18"/>
  <sheetViews>
    <sheetView workbookViewId="0" topLeftCell="A1">
      <selection activeCell="A1" sqref="A1"/>
    </sheetView>
  </sheetViews>
  <sheetFormatPr defaultColWidth="9.00390625" defaultRowHeight="13.5"/>
  <cols>
    <col min="1" max="1" width="5.625" style="17" customWidth="1"/>
    <col min="2" max="11" width="10.625" style="17" customWidth="1"/>
    <col min="12" max="16384" width="9.00390625" style="17" customWidth="1"/>
  </cols>
  <sheetData>
    <row r="1" spans="2:8" ht="14.25">
      <c r="B1" s="18" t="s">
        <v>241</v>
      </c>
      <c r="F1" s="1176"/>
      <c r="G1" s="1176"/>
      <c r="H1" s="1176"/>
    </row>
    <row r="2" ht="12">
      <c r="C2" s="20"/>
    </row>
    <row r="3" spans="2:3" ht="12.75" thickBot="1">
      <c r="B3" s="20" t="s">
        <v>235</v>
      </c>
      <c r="C3" s="20"/>
    </row>
    <row r="4" spans="2:11" ht="20.25" customHeight="1" thickTop="1">
      <c r="B4" s="1392" t="s">
        <v>228</v>
      </c>
      <c r="C4" s="1735" t="s">
        <v>229</v>
      </c>
      <c r="D4" s="1735"/>
      <c r="E4" s="1735"/>
      <c r="F4" s="1736" t="s">
        <v>236</v>
      </c>
      <c r="G4" s="1736"/>
      <c r="H4" s="1736"/>
      <c r="I4" s="1736" t="s">
        <v>237</v>
      </c>
      <c r="J4" s="1736"/>
      <c r="K4" s="1736"/>
    </row>
    <row r="5" spans="2:11" ht="22.5" customHeight="1">
      <c r="B5" s="1734"/>
      <c r="C5" s="1178" t="s">
        <v>238</v>
      </c>
      <c r="D5" s="1178">
        <v>52</v>
      </c>
      <c r="E5" s="1178">
        <v>53</v>
      </c>
      <c r="F5" s="1178">
        <v>51</v>
      </c>
      <c r="G5" s="1178">
        <v>52</v>
      </c>
      <c r="H5" s="1178">
        <v>53</v>
      </c>
      <c r="I5" s="1178">
        <v>51</v>
      </c>
      <c r="J5" s="1178">
        <v>52</v>
      </c>
      <c r="K5" s="1178">
        <v>53</v>
      </c>
    </row>
    <row r="6" spans="2:11" ht="9" customHeight="1">
      <c r="B6" s="405"/>
      <c r="C6" s="1179"/>
      <c r="D6" s="1180"/>
      <c r="E6" s="1180"/>
      <c r="F6" s="1180"/>
      <c r="G6" s="1180"/>
      <c r="H6" s="1180"/>
      <c r="I6" s="1180"/>
      <c r="J6" s="1180"/>
      <c r="K6" s="1181"/>
    </row>
    <row r="7" spans="2:11" s="1182" customFormat="1" ht="28.5" customHeight="1">
      <c r="B7" s="390" t="s">
        <v>1015</v>
      </c>
      <c r="C7" s="37">
        <f>SUM(C9:C17)</f>
        <v>26762200</v>
      </c>
      <c r="D7" s="38">
        <f>SUM(D9:D17)</f>
        <v>27889700</v>
      </c>
      <c r="E7" s="38">
        <f>SUM(E9:E17)</f>
        <v>28235900</v>
      </c>
      <c r="F7" s="38">
        <f aca="true" t="shared" si="0" ref="F7:K7">SUM(F9:F16)</f>
        <v>14117600</v>
      </c>
      <c r="G7" s="38">
        <f t="shared" si="0"/>
        <v>15037700</v>
      </c>
      <c r="H7" s="38">
        <f t="shared" si="0"/>
        <v>14766000</v>
      </c>
      <c r="I7" s="38">
        <f t="shared" si="0"/>
        <v>12644600</v>
      </c>
      <c r="J7" s="38">
        <f t="shared" si="0"/>
        <v>12852000</v>
      </c>
      <c r="K7" s="1183">
        <f t="shared" si="0"/>
        <v>13469900</v>
      </c>
    </row>
    <row r="8" spans="2:11" ht="9" customHeight="1">
      <c r="B8" s="163"/>
      <c r="C8" s="418"/>
      <c r="D8" s="419"/>
      <c r="E8" s="419"/>
      <c r="F8" s="419"/>
      <c r="G8" s="419"/>
      <c r="H8" s="419"/>
      <c r="I8" s="419"/>
      <c r="J8" s="419"/>
      <c r="K8" s="1184"/>
    </row>
    <row r="9" spans="2:11" ht="19.5" customHeight="1">
      <c r="B9" s="166" t="s">
        <v>230</v>
      </c>
      <c r="C9" s="412">
        <v>1183000</v>
      </c>
      <c r="D9" s="40">
        <v>1356400</v>
      </c>
      <c r="E9" s="40">
        <v>1473000</v>
      </c>
      <c r="F9" s="40">
        <v>618500</v>
      </c>
      <c r="G9" s="40">
        <v>715500</v>
      </c>
      <c r="H9" s="40">
        <v>792300</v>
      </c>
      <c r="I9" s="40">
        <v>564500</v>
      </c>
      <c r="J9" s="40">
        <v>640900</v>
      </c>
      <c r="K9" s="421">
        <v>680700</v>
      </c>
    </row>
    <row r="10" spans="2:11" ht="19.5" customHeight="1">
      <c r="B10" s="166" t="s">
        <v>231</v>
      </c>
      <c r="C10" s="412">
        <v>7696400</v>
      </c>
      <c r="D10" s="40">
        <v>8155600</v>
      </c>
      <c r="E10" s="40">
        <v>8058800</v>
      </c>
      <c r="F10" s="40">
        <v>3655600</v>
      </c>
      <c r="G10" s="40">
        <v>4089300</v>
      </c>
      <c r="H10" s="40">
        <v>3839000</v>
      </c>
      <c r="I10" s="40">
        <v>4040800</v>
      </c>
      <c r="J10" s="40">
        <v>4066300</v>
      </c>
      <c r="K10" s="421">
        <v>4219800</v>
      </c>
    </row>
    <row r="11" spans="2:11" ht="19.5" customHeight="1">
      <c r="B11" s="166" t="s">
        <v>232</v>
      </c>
      <c r="C11" s="412">
        <v>2156700</v>
      </c>
      <c r="D11" s="40">
        <v>2140400</v>
      </c>
      <c r="E11" s="40">
        <v>1725700</v>
      </c>
      <c r="F11" s="40">
        <v>804400</v>
      </c>
      <c r="G11" s="40">
        <v>796400</v>
      </c>
      <c r="H11" s="40">
        <v>565700</v>
      </c>
      <c r="I11" s="40">
        <v>1352300</v>
      </c>
      <c r="J11" s="40">
        <v>1344000</v>
      </c>
      <c r="K11" s="421">
        <v>1160000</v>
      </c>
    </row>
    <row r="12" spans="2:11" ht="19.5" customHeight="1">
      <c r="B12" s="166" t="s">
        <v>233</v>
      </c>
      <c r="C12" s="412">
        <v>1039000</v>
      </c>
      <c r="D12" s="40">
        <v>1366200</v>
      </c>
      <c r="E12" s="40">
        <v>1377600</v>
      </c>
      <c r="F12" s="40">
        <v>714800</v>
      </c>
      <c r="G12" s="40">
        <v>939400</v>
      </c>
      <c r="H12" s="40">
        <v>833000</v>
      </c>
      <c r="I12" s="40">
        <v>324200</v>
      </c>
      <c r="J12" s="40">
        <v>426800</v>
      </c>
      <c r="K12" s="421">
        <v>544600</v>
      </c>
    </row>
    <row r="13" spans="2:11" ht="19.5" customHeight="1">
      <c r="B13" s="166"/>
      <c r="C13" s="30"/>
      <c r="D13" s="20"/>
      <c r="E13" s="20"/>
      <c r="F13" s="40"/>
      <c r="G13" s="40"/>
      <c r="H13" s="40"/>
      <c r="I13" s="40"/>
      <c r="J13" s="40"/>
      <c r="K13" s="421"/>
    </row>
    <row r="14" spans="2:11" ht="19.5" customHeight="1">
      <c r="B14" s="166" t="s">
        <v>234</v>
      </c>
      <c r="C14" s="30">
        <v>9935800</v>
      </c>
      <c r="D14" s="20">
        <v>10810300</v>
      </c>
      <c r="E14" s="20">
        <v>11140000</v>
      </c>
      <c r="F14" s="40">
        <v>6455500</v>
      </c>
      <c r="G14" s="40">
        <v>6676100</v>
      </c>
      <c r="H14" s="40">
        <v>6546000</v>
      </c>
      <c r="I14" s="40">
        <v>3480300</v>
      </c>
      <c r="J14" s="40">
        <v>4134200</v>
      </c>
      <c r="K14" s="421">
        <v>4594000</v>
      </c>
    </row>
    <row r="15" spans="2:11" ht="19.5" customHeight="1">
      <c r="B15" s="166" t="s">
        <v>239</v>
      </c>
      <c r="C15" s="412">
        <v>3073100</v>
      </c>
      <c r="D15" s="40">
        <v>2319400</v>
      </c>
      <c r="E15" s="40">
        <v>2573500</v>
      </c>
      <c r="F15" s="40">
        <v>980200</v>
      </c>
      <c r="G15" s="40">
        <v>930400</v>
      </c>
      <c r="H15" s="40">
        <v>1238200</v>
      </c>
      <c r="I15" s="40">
        <v>2092900</v>
      </c>
      <c r="J15" s="40">
        <v>1389000</v>
      </c>
      <c r="K15" s="421">
        <v>1335300</v>
      </c>
    </row>
    <row r="16" spans="2:11" ht="19.5" customHeight="1">
      <c r="B16" s="166" t="s">
        <v>701</v>
      </c>
      <c r="C16" s="412">
        <v>1678200</v>
      </c>
      <c r="D16" s="40">
        <v>1741400</v>
      </c>
      <c r="E16" s="40">
        <v>1887300</v>
      </c>
      <c r="F16" s="40">
        <v>888600</v>
      </c>
      <c r="G16" s="40">
        <v>890600</v>
      </c>
      <c r="H16" s="40">
        <v>951800</v>
      </c>
      <c r="I16" s="40">
        <v>789600</v>
      </c>
      <c r="J16" s="40">
        <v>850800</v>
      </c>
      <c r="K16" s="421">
        <v>935500</v>
      </c>
    </row>
    <row r="17" spans="2:11" ht="10.5" customHeight="1">
      <c r="B17" s="154"/>
      <c r="C17" s="423"/>
      <c r="D17" s="43"/>
      <c r="E17" s="43"/>
      <c r="F17" s="43"/>
      <c r="G17" s="43"/>
      <c r="H17" s="43"/>
      <c r="I17" s="1090"/>
      <c r="J17" s="1090"/>
      <c r="K17" s="46"/>
    </row>
    <row r="18" spans="2:8" ht="19.5" customHeight="1">
      <c r="B18" s="17" t="s">
        <v>240</v>
      </c>
      <c r="H18" s="1185"/>
    </row>
    <row r="20" ht="12.75"/>
  </sheetData>
  <mergeCells count="4">
    <mergeCell ref="B4:B5"/>
    <mergeCell ref="C4:E4"/>
    <mergeCell ref="F4:H4"/>
    <mergeCell ref="I4:K4"/>
  </mergeCells>
  <printOptions/>
  <pageMargins left="0.75" right="0.75" top="1" bottom="1" header="0.512" footer="0.512"/>
  <pageSetup orientation="portrait" paperSize="9"/>
  <drawing r:id="rId1"/>
</worksheet>
</file>

<file path=xl/worksheets/sheet36.xml><?xml version="1.0" encoding="utf-8"?>
<worksheet xmlns="http://schemas.openxmlformats.org/spreadsheetml/2006/main" xmlns:r="http://schemas.openxmlformats.org/officeDocument/2006/relationships">
  <dimension ref="A2:AF51"/>
  <sheetViews>
    <sheetView workbookViewId="0" topLeftCell="A1">
      <selection activeCell="A1" sqref="A1"/>
    </sheetView>
  </sheetViews>
  <sheetFormatPr defaultColWidth="9.00390625" defaultRowHeight="13.5"/>
  <cols>
    <col min="1" max="1" width="9.00390625" style="1182" customWidth="1"/>
    <col min="2" max="8" width="6.625" style="1182" customWidth="1"/>
    <col min="9" max="10" width="7.125" style="1182" customWidth="1"/>
    <col min="11" max="12" width="6.625" style="1182" customWidth="1"/>
    <col min="13" max="13" width="9.00390625" style="1182" bestFit="1" customWidth="1"/>
    <col min="14" max="14" width="7.125" style="1182" customWidth="1"/>
    <col min="15" max="16" width="6.625" style="1182" customWidth="1"/>
    <col min="17" max="17" width="5.25390625" style="1182" bestFit="1" customWidth="1"/>
    <col min="18" max="18" width="7.75390625" style="1182" bestFit="1" customWidth="1"/>
    <col min="19" max="20" width="7.125" style="1182" customWidth="1"/>
    <col min="21" max="22" width="6.625" style="1182" customWidth="1"/>
    <col min="23" max="23" width="7.625" style="1182" customWidth="1"/>
    <col min="24" max="24" width="12.00390625" style="1182" bestFit="1" customWidth="1"/>
    <col min="25" max="25" width="11.875" style="1182" bestFit="1" customWidth="1"/>
    <col min="26" max="26" width="11.75390625" style="1182" bestFit="1" customWidth="1"/>
    <col min="27" max="27" width="11.625" style="1182" bestFit="1" customWidth="1"/>
    <col min="28" max="28" width="6.50390625" style="1182" customWidth="1"/>
    <col min="29" max="29" width="8.00390625" style="1182" customWidth="1"/>
    <col min="30" max="30" width="7.50390625" style="1182" customWidth="1"/>
    <col min="31" max="31" width="7.625" style="1182" customWidth="1"/>
    <col min="32" max="32" width="8.875" style="1182" customWidth="1"/>
    <col min="33" max="16384" width="6.625" style="1182" customWidth="1"/>
  </cols>
  <sheetData>
    <row r="2" spans="1:30" ht="15.75" customHeight="1">
      <c r="A2" s="18" t="s">
        <v>292</v>
      </c>
      <c r="B2" s="18"/>
      <c r="C2" s="18"/>
      <c r="D2" s="18"/>
      <c r="E2" s="18"/>
      <c r="F2" s="18"/>
      <c r="G2" s="18"/>
      <c r="H2" s="1186"/>
      <c r="I2" s="1186"/>
      <c r="J2" s="1186"/>
      <c r="K2" s="1186"/>
      <c r="L2" s="1186"/>
      <c r="AC2" s="1748" t="s">
        <v>261</v>
      </c>
      <c r="AD2" s="1187" t="s">
        <v>262</v>
      </c>
    </row>
    <row r="3" spans="1:32" ht="15.75" customHeight="1" thickBot="1">
      <c r="A3" s="17" t="s">
        <v>263</v>
      </c>
      <c r="AC3" s="1749"/>
      <c r="AD3" s="1752" t="s">
        <v>264</v>
      </c>
      <c r="AE3" s="1752"/>
      <c r="AF3" s="1752"/>
    </row>
    <row r="4" spans="1:32" s="17" customFormat="1" ht="18" customHeight="1" thickTop="1">
      <c r="A4" s="1492" t="s">
        <v>265</v>
      </c>
      <c r="B4" s="1735" t="s">
        <v>266</v>
      </c>
      <c r="C4" s="1735"/>
      <c r="D4" s="1735"/>
      <c r="E4" s="1735"/>
      <c r="F4" s="1735"/>
      <c r="G4" s="1735"/>
      <c r="H4" s="1735"/>
      <c r="I4" s="1735" t="s">
        <v>267</v>
      </c>
      <c r="J4" s="1735"/>
      <c r="K4" s="1735"/>
      <c r="L4" s="1735"/>
      <c r="M4" s="1735" t="s">
        <v>268</v>
      </c>
      <c r="N4" s="1735"/>
      <c r="O4" s="1399" t="s">
        <v>269</v>
      </c>
      <c r="P4" s="1739" t="s">
        <v>270</v>
      </c>
      <c r="Q4" s="1742" t="s">
        <v>271</v>
      </c>
      <c r="R4" s="1742"/>
      <c r="S4" s="1735" t="s">
        <v>272</v>
      </c>
      <c r="T4" s="1735"/>
      <c r="U4" s="1735"/>
      <c r="V4" s="1735"/>
      <c r="W4" s="1739" t="s">
        <v>273</v>
      </c>
      <c r="X4" s="1396" t="s">
        <v>274</v>
      </c>
      <c r="Y4" s="1397"/>
      <c r="Z4" s="1397"/>
      <c r="AA4" s="1397"/>
      <c r="AB4" s="1750"/>
      <c r="AC4" s="1750"/>
      <c r="AD4" s="1750"/>
      <c r="AE4" s="1750"/>
      <c r="AF4" s="1751"/>
    </row>
    <row r="5" spans="1:32" s="17" customFormat="1" ht="18" customHeight="1">
      <c r="A5" s="1743"/>
      <c r="B5" s="1737" t="s">
        <v>1015</v>
      </c>
      <c r="C5" s="1737" t="s">
        <v>242</v>
      </c>
      <c r="D5" s="1737" t="s">
        <v>275</v>
      </c>
      <c r="E5" s="1737" t="s">
        <v>243</v>
      </c>
      <c r="F5" s="1737" t="s">
        <v>244</v>
      </c>
      <c r="G5" s="1737" t="s">
        <v>276</v>
      </c>
      <c r="H5" s="1737" t="s">
        <v>701</v>
      </c>
      <c r="I5" s="1737" t="s">
        <v>1015</v>
      </c>
      <c r="J5" s="1737" t="s">
        <v>277</v>
      </c>
      <c r="K5" s="1737" t="s">
        <v>278</v>
      </c>
      <c r="L5" s="1737" t="s">
        <v>279</v>
      </c>
      <c r="M5" s="1737" t="s">
        <v>242</v>
      </c>
      <c r="N5" s="1737" t="s">
        <v>275</v>
      </c>
      <c r="O5" s="1400"/>
      <c r="P5" s="1740"/>
      <c r="Q5" s="1737" t="s">
        <v>280</v>
      </c>
      <c r="R5" s="1737" t="s">
        <v>281</v>
      </c>
      <c r="S5" s="1737" t="s">
        <v>1205</v>
      </c>
      <c r="T5" s="1737" t="s">
        <v>245</v>
      </c>
      <c r="U5" s="1737" t="s">
        <v>246</v>
      </c>
      <c r="V5" s="1737" t="s">
        <v>282</v>
      </c>
      <c r="W5" s="1740"/>
      <c r="X5" s="1737" t="s">
        <v>1290</v>
      </c>
      <c r="Y5" s="1745" t="s">
        <v>247</v>
      </c>
      <c r="Z5" s="1746"/>
      <c r="AA5" s="1747"/>
      <c r="AB5" s="1753" t="s">
        <v>283</v>
      </c>
      <c r="AC5" s="1753" t="s">
        <v>284</v>
      </c>
      <c r="AD5" s="1753" t="s">
        <v>285</v>
      </c>
      <c r="AE5" s="1753" t="s">
        <v>286</v>
      </c>
      <c r="AF5" s="1737" t="s">
        <v>5</v>
      </c>
    </row>
    <row r="6" spans="1:32" s="17" customFormat="1" ht="24">
      <c r="A6" s="1744"/>
      <c r="B6" s="1738"/>
      <c r="C6" s="1738"/>
      <c r="D6" s="1738"/>
      <c r="E6" s="1738"/>
      <c r="F6" s="1738"/>
      <c r="G6" s="1738"/>
      <c r="H6" s="1738"/>
      <c r="I6" s="1738"/>
      <c r="J6" s="1738"/>
      <c r="K6" s="1738"/>
      <c r="L6" s="1738"/>
      <c r="M6" s="1738"/>
      <c r="N6" s="1738"/>
      <c r="O6" s="1401"/>
      <c r="P6" s="1741"/>
      <c r="Q6" s="1738"/>
      <c r="R6" s="1738"/>
      <c r="S6" s="1738"/>
      <c r="T6" s="1738"/>
      <c r="U6" s="1738"/>
      <c r="V6" s="1738"/>
      <c r="W6" s="1741"/>
      <c r="X6" s="1738"/>
      <c r="Y6" s="901" t="s">
        <v>12</v>
      </c>
      <c r="Z6" s="1177" t="s">
        <v>287</v>
      </c>
      <c r="AA6" s="1188" t="s">
        <v>288</v>
      </c>
      <c r="AB6" s="1754"/>
      <c r="AC6" s="1754"/>
      <c r="AD6" s="1754"/>
      <c r="AE6" s="1754"/>
      <c r="AF6" s="1738"/>
    </row>
    <row r="7" spans="1:32" s="17" customFormat="1" ht="15.75" customHeight="1">
      <c r="A7" s="1191"/>
      <c r="B7" s="1192"/>
      <c r="C7" s="1192"/>
      <c r="D7" s="1192"/>
      <c r="E7" s="1192"/>
      <c r="F7" s="1192"/>
      <c r="G7" s="1192"/>
      <c r="H7" s="1192"/>
      <c r="I7" s="1192"/>
      <c r="J7" s="1192"/>
      <c r="K7" s="1192"/>
      <c r="L7" s="1192"/>
      <c r="M7" s="1192"/>
      <c r="N7" s="1192"/>
      <c r="O7" s="1193"/>
      <c r="P7" s="1193"/>
      <c r="Q7" s="1194"/>
      <c r="R7" s="1192"/>
      <c r="S7" s="1192"/>
      <c r="T7" s="1192"/>
      <c r="U7" s="1192"/>
      <c r="V7" s="1192"/>
      <c r="W7" s="1193"/>
      <c r="X7" s="1195"/>
      <c r="Y7" s="1195"/>
      <c r="Z7" s="1195"/>
      <c r="AA7" s="1195"/>
      <c r="AB7" s="1192"/>
      <c r="AC7" s="1192"/>
      <c r="AD7" s="1192"/>
      <c r="AE7" s="1192"/>
      <c r="AF7" s="1196"/>
    </row>
    <row r="8" spans="1:32" s="17" customFormat="1" ht="15.75" customHeight="1">
      <c r="A8" s="1197" t="s">
        <v>289</v>
      </c>
      <c r="B8" s="1198">
        <v>739</v>
      </c>
      <c r="C8" s="1198">
        <v>527</v>
      </c>
      <c r="D8" s="1198">
        <v>89</v>
      </c>
      <c r="E8" s="1198">
        <v>0</v>
      </c>
      <c r="F8" s="1198">
        <v>2</v>
      </c>
      <c r="G8" s="1198">
        <v>32</v>
      </c>
      <c r="H8" s="1198">
        <v>89</v>
      </c>
      <c r="I8" s="1198">
        <v>647</v>
      </c>
      <c r="J8" s="1198">
        <v>203</v>
      </c>
      <c r="K8" s="1198">
        <v>63</v>
      </c>
      <c r="L8" s="1198">
        <v>381</v>
      </c>
      <c r="M8" s="1198">
        <v>28574</v>
      </c>
      <c r="N8" s="1198">
        <v>2420</v>
      </c>
      <c r="O8" s="1199">
        <v>2</v>
      </c>
      <c r="P8" s="1198">
        <v>32</v>
      </c>
      <c r="Q8" s="1200">
        <v>28</v>
      </c>
      <c r="R8" s="1198">
        <v>152</v>
      </c>
      <c r="S8" s="1198">
        <v>386</v>
      </c>
      <c r="T8" s="1198">
        <v>106</v>
      </c>
      <c r="U8" s="1198">
        <v>40</v>
      </c>
      <c r="V8" s="1198">
        <v>240</v>
      </c>
      <c r="W8" s="1199">
        <v>1602</v>
      </c>
      <c r="X8" s="1201">
        <v>1007061</v>
      </c>
      <c r="Y8" s="1201">
        <v>988265</v>
      </c>
      <c r="Z8" s="1201">
        <v>401978</v>
      </c>
      <c r="AA8" s="1201">
        <v>586287</v>
      </c>
      <c r="AB8" s="1198">
        <v>0</v>
      </c>
      <c r="AC8" s="1198">
        <v>5668</v>
      </c>
      <c r="AD8" s="1198">
        <v>125</v>
      </c>
      <c r="AE8" s="1198">
        <v>10567</v>
      </c>
      <c r="AF8" s="376">
        <v>2436</v>
      </c>
    </row>
    <row r="9" spans="1:32" s="17" customFormat="1" ht="15.75" customHeight="1">
      <c r="A9" s="1191">
        <v>51</v>
      </c>
      <c r="B9" s="1198">
        <v>742</v>
      </c>
      <c r="C9" s="1198">
        <v>496</v>
      </c>
      <c r="D9" s="1198">
        <v>116</v>
      </c>
      <c r="E9" s="1198">
        <v>0</v>
      </c>
      <c r="F9" s="1198">
        <v>3</v>
      </c>
      <c r="G9" s="1198">
        <v>20</v>
      </c>
      <c r="H9" s="1198">
        <v>107</v>
      </c>
      <c r="I9" s="1198">
        <v>2427</v>
      </c>
      <c r="J9" s="1198">
        <v>1957</v>
      </c>
      <c r="K9" s="1198">
        <v>86</v>
      </c>
      <c r="L9" s="1198">
        <v>384</v>
      </c>
      <c r="M9" s="1198">
        <v>186292</v>
      </c>
      <c r="N9" s="1198">
        <v>5245</v>
      </c>
      <c r="O9" s="1199">
        <v>3</v>
      </c>
      <c r="P9" s="1198">
        <v>36</v>
      </c>
      <c r="Q9" s="1200">
        <v>15</v>
      </c>
      <c r="R9" s="1198">
        <v>1137</v>
      </c>
      <c r="S9" s="1198">
        <v>1402</v>
      </c>
      <c r="T9" s="1198">
        <v>1109</v>
      </c>
      <c r="U9" s="1198">
        <v>48</v>
      </c>
      <c r="V9" s="1198">
        <v>245</v>
      </c>
      <c r="W9" s="1199">
        <v>4925</v>
      </c>
      <c r="X9" s="1201">
        <v>41870102</v>
      </c>
      <c r="Y9" s="1201">
        <v>40940616</v>
      </c>
      <c r="Z9" s="1201">
        <v>19318304</v>
      </c>
      <c r="AA9" s="1201">
        <v>21622312</v>
      </c>
      <c r="AB9" s="1198">
        <v>0</v>
      </c>
      <c r="AC9" s="1198">
        <v>13897</v>
      </c>
      <c r="AD9" s="1198">
        <v>2622</v>
      </c>
      <c r="AE9" s="1198">
        <v>6742</v>
      </c>
      <c r="AF9" s="376">
        <v>906225</v>
      </c>
    </row>
    <row r="10" spans="1:32" s="17" customFormat="1" ht="15.75" customHeight="1">
      <c r="A10" s="1191"/>
      <c r="B10" s="1202">
        <v>1</v>
      </c>
      <c r="C10" s="1202">
        <v>1</v>
      </c>
      <c r="D10" s="1202"/>
      <c r="E10" s="1202"/>
      <c r="F10" s="1202"/>
      <c r="G10" s="1202"/>
      <c r="H10" s="1202"/>
      <c r="I10" s="1202">
        <v>1774</v>
      </c>
      <c r="J10" s="1202">
        <v>1738</v>
      </c>
      <c r="K10" s="1202">
        <v>15</v>
      </c>
      <c r="L10" s="1202">
        <v>20</v>
      </c>
      <c r="M10" s="1202">
        <v>152105</v>
      </c>
      <c r="N10" s="1202"/>
      <c r="O10" s="1203"/>
      <c r="P10" s="1202"/>
      <c r="Q10" s="1204">
        <v>1</v>
      </c>
      <c r="R10" s="1202">
        <v>1003</v>
      </c>
      <c r="S10" s="1202">
        <v>1023</v>
      </c>
      <c r="T10" s="1202">
        <v>1003</v>
      </c>
      <c r="U10" s="1202">
        <v>5</v>
      </c>
      <c r="V10" s="1202">
        <v>15</v>
      </c>
      <c r="W10" s="1203">
        <v>3300</v>
      </c>
      <c r="X10" s="1205">
        <v>40500000</v>
      </c>
      <c r="Y10" s="1205">
        <v>39600000</v>
      </c>
      <c r="Z10" s="1205">
        <v>18700000</v>
      </c>
      <c r="AA10" s="1205">
        <v>20900000</v>
      </c>
      <c r="AB10" s="1202"/>
      <c r="AC10" s="1202"/>
      <c r="AD10" s="1202"/>
      <c r="AE10" s="1202"/>
      <c r="AF10" s="1206">
        <v>900000</v>
      </c>
    </row>
    <row r="11" spans="1:32" s="17" customFormat="1" ht="15.75" customHeight="1">
      <c r="A11" s="166">
        <v>52</v>
      </c>
      <c r="B11" s="1198">
        <v>665</v>
      </c>
      <c r="C11" s="1198">
        <v>500</v>
      </c>
      <c r="D11" s="1198">
        <v>52</v>
      </c>
      <c r="E11" s="1198">
        <v>0</v>
      </c>
      <c r="F11" s="1198">
        <v>2</v>
      </c>
      <c r="G11" s="1198">
        <v>31</v>
      </c>
      <c r="H11" s="1198">
        <v>80</v>
      </c>
      <c r="I11" s="1198">
        <v>592</v>
      </c>
      <c r="J11" s="1198">
        <v>183</v>
      </c>
      <c r="K11" s="1198">
        <v>49</v>
      </c>
      <c r="L11" s="1198">
        <v>360</v>
      </c>
      <c r="M11" s="1198">
        <v>31095</v>
      </c>
      <c r="N11" s="1198">
        <v>2165</v>
      </c>
      <c r="O11" s="1199">
        <v>2</v>
      </c>
      <c r="P11" s="1198">
        <v>45</v>
      </c>
      <c r="Q11" s="1200">
        <v>23</v>
      </c>
      <c r="R11" s="1198">
        <v>107</v>
      </c>
      <c r="S11" s="1198">
        <v>376</v>
      </c>
      <c r="T11" s="1198">
        <v>110</v>
      </c>
      <c r="U11" s="1198">
        <v>24</v>
      </c>
      <c r="V11" s="1198">
        <v>242</v>
      </c>
      <c r="W11" s="1199">
        <v>1565</v>
      </c>
      <c r="X11" s="1201">
        <v>1329052</v>
      </c>
      <c r="Y11" s="1201">
        <v>1301429</v>
      </c>
      <c r="Z11" s="1201">
        <v>556230</v>
      </c>
      <c r="AA11" s="1201">
        <v>745199</v>
      </c>
      <c r="AB11" s="1198">
        <v>0</v>
      </c>
      <c r="AC11" s="1198">
        <v>11601</v>
      </c>
      <c r="AD11" s="1198">
        <v>1050</v>
      </c>
      <c r="AE11" s="1198">
        <v>5899</v>
      </c>
      <c r="AF11" s="376">
        <v>9073</v>
      </c>
    </row>
    <row r="12" spans="1:32" s="634" customFormat="1" ht="16.5" customHeight="1">
      <c r="A12" s="1207">
        <v>53</v>
      </c>
      <c r="B12" s="1208">
        <f>SUM(C12:H12)</f>
        <v>783</v>
      </c>
      <c r="C12" s="1208">
        <f aca="true" t="shared" si="0" ref="C12:H12">SUM(C14:C26)</f>
        <v>540</v>
      </c>
      <c r="D12" s="1208">
        <f t="shared" si="0"/>
        <v>102</v>
      </c>
      <c r="E12" s="1208">
        <f t="shared" si="0"/>
        <v>0</v>
      </c>
      <c r="F12" s="1208">
        <f t="shared" si="0"/>
        <v>0</v>
      </c>
      <c r="G12" s="1208">
        <f t="shared" si="0"/>
        <v>24</v>
      </c>
      <c r="H12" s="1208">
        <f t="shared" si="0"/>
        <v>117</v>
      </c>
      <c r="I12" s="1208">
        <v>697</v>
      </c>
      <c r="J12" s="1208">
        <f aca="true" t="shared" si="1" ref="J12:O12">SUM(J14:J26)</f>
        <v>230</v>
      </c>
      <c r="K12" s="1208">
        <f t="shared" si="1"/>
        <v>73</v>
      </c>
      <c r="L12" s="1208">
        <f t="shared" si="1"/>
        <v>393</v>
      </c>
      <c r="M12" s="1208">
        <f t="shared" si="1"/>
        <v>36490</v>
      </c>
      <c r="N12" s="1208">
        <f t="shared" si="1"/>
        <v>6658</v>
      </c>
      <c r="O12" s="1208">
        <f t="shared" si="1"/>
        <v>0</v>
      </c>
      <c r="P12" s="1208">
        <v>32</v>
      </c>
      <c r="Q12" s="1209">
        <f>SUM(Q14:Q26)</f>
        <v>33</v>
      </c>
      <c r="R12" s="1209">
        <v>145</v>
      </c>
      <c r="S12" s="1210">
        <f>SUM(T12:V12)</f>
        <v>436</v>
      </c>
      <c r="T12" s="1210">
        <f aca="true" t="shared" si="2" ref="T12:AF12">SUM(T14:T26)</f>
        <v>124</v>
      </c>
      <c r="U12" s="1210">
        <f t="shared" si="2"/>
        <v>55</v>
      </c>
      <c r="V12" s="1210">
        <f t="shared" si="2"/>
        <v>257</v>
      </c>
      <c r="W12" s="1210">
        <f t="shared" si="2"/>
        <v>1859</v>
      </c>
      <c r="X12" s="1210">
        <f t="shared" si="2"/>
        <v>1735438</v>
      </c>
      <c r="Y12" s="1210">
        <f t="shared" si="2"/>
        <v>1670874</v>
      </c>
      <c r="Z12" s="1211">
        <f t="shared" si="2"/>
        <v>761509</v>
      </c>
      <c r="AA12" s="1211">
        <f t="shared" si="2"/>
        <v>909365</v>
      </c>
      <c r="AB12" s="1211">
        <f t="shared" si="2"/>
        <v>0</v>
      </c>
      <c r="AC12" s="1211">
        <f t="shared" si="2"/>
        <v>40360</v>
      </c>
      <c r="AD12" s="1211">
        <f t="shared" si="2"/>
        <v>0</v>
      </c>
      <c r="AE12" s="1211">
        <f t="shared" si="2"/>
        <v>10214</v>
      </c>
      <c r="AF12" s="1212">
        <f t="shared" si="2"/>
        <v>13990</v>
      </c>
    </row>
    <row r="13" spans="1:32" s="17" customFormat="1" ht="16.5" customHeight="1">
      <c r="A13" s="166"/>
      <c r="B13" s="1198"/>
      <c r="C13" s="1198"/>
      <c r="D13" s="1198"/>
      <c r="E13" s="1198"/>
      <c r="F13" s="1198"/>
      <c r="G13" s="1198"/>
      <c r="H13" s="1198"/>
      <c r="I13" s="1198"/>
      <c r="J13" s="1198"/>
      <c r="K13" s="1198"/>
      <c r="L13" s="1198"/>
      <c r="M13" s="1198"/>
      <c r="N13" s="1198"/>
      <c r="O13" s="1198"/>
      <c r="P13" s="1198"/>
      <c r="Q13" s="1200"/>
      <c r="R13" s="1198"/>
      <c r="S13" s="1198"/>
      <c r="T13" s="1198"/>
      <c r="U13" s="1198"/>
      <c r="V13" s="1198"/>
      <c r="W13" s="1198"/>
      <c r="X13" s="1201"/>
      <c r="Y13" s="1213"/>
      <c r="Z13" s="1213"/>
      <c r="AA13" s="1214"/>
      <c r="AB13" s="1198"/>
      <c r="AC13" s="1198"/>
      <c r="AD13" s="1198"/>
      <c r="AE13" s="1198"/>
      <c r="AF13" s="376"/>
    </row>
    <row r="14" spans="1:32" s="17" customFormat="1" ht="16.5" customHeight="1">
      <c r="A14" s="420" t="s">
        <v>248</v>
      </c>
      <c r="B14" s="1199">
        <v>47</v>
      </c>
      <c r="C14" s="1198">
        <v>45</v>
      </c>
      <c r="D14" s="1198">
        <v>0</v>
      </c>
      <c r="E14" s="1198">
        <v>0</v>
      </c>
      <c r="F14" s="1198">
        <v>0</v>
      </c>
      <c r="G14" s="1198">
        <v>0</v>
      </c>
      <c r="H14" s="1198">
        <v>2</v>
      </c>
      <c r="I14" s="1199">
        <v>52</v>
      </c>
      <c r="J14" s="1198">
        <v>13</v>
      </c>
      <c r="K14" s="1198">
        <v>9</v>
      </c>
      <c r="L14" s="1198">
        <v>30</v>
      </c>
      <c r="M14" s="1198">
        <v>1794</v>
      </c>
      <c r="N14" s="1198">
        <v>0</v>
      </c>
      <c r="O14" s="1198">
        <v>0</v>
      </c>
      <c r="P14" s="1198">
        <v>0</v>
      </c>
      <c r="Q14" s="1215">
        <v>1</v>
      </c>
      <c r="R14" s="1198">
        <v>13</v>
      </c>
      <c r="S14" s="1198">
        <v>30</v>
      </c>
      <c r="T14" s="1198">
        <v>5</v>
      </c>
      <c r="U14" s="1198">
        <v>5</v>
      </c>
      <c r="V14" s="1198">
        <v>20</v>
      </c>
      <c r="W14" s="1198">
        <v>133</v>
      </c>
      <c r="X14" s="1201">
        <v>37757</v>
      </c>
      <c r="Y14" s="1201">
        <v>37746</v>
      </c>
      <c r="Z14" s="1201">
        <v>19400</v>
      </c>
      <c r="AA14" s="1198">
        <v>18346</v>
      </c>
      <c r="AB14" s="1200">
        <v>0</v>
      </c>
      <c r="AC14" s="1198">
        <v>0</v>
      </c>
      <c r="AD14" s="1200">
        <v>0</v>
      </c>
      <c r="AE14" s="1200">
        <v>0</v>
      </c>
      <c r="AF14" s="376">
        <v>11</v>
      </c>
    </row>
    <row r="15" spans="1:32" s="17" customFormat="1" ht="16.5" customHeight="1">
      <c r="A15" s="1216" t="s">
        <v>249</v>
      </c>
      <c r="B15" s="1199">
        <v>56</v>
      </c>
      <c r="C15" s="1198">
        <v>49</v>
      </c>
      <c r="D15" s="1198">
        <v>0</v>
      </c>
      <c r="E15" s="1198">
        <v>0</v>
      </c>
      <c r="F15" s="1198">
        <v>0</v>
      </c>
      <c r="G15" s="1198">
        <v>5</v>
      </c>
      <c r="H15" s="1198">
        <v>2</v>
      </c>
      <c r="I15" s="1199">
        <v>58</v>
      </c>
      <c r="J15" s="1198">
        <v>22</v>
      </c>
      <c r="K15" s="1198">
        <v>8</v>
      </c>
      <c r="L15" s="1198">
        <v>28</v>
      </c>
      <c r="M15" s="1198">
        <v>3300</v>
      </c>
      <c r="N15" s="1198">
        <v>0</v>
      </c>
      <c r="O15" s="1198">
        <v>0</v>
      </c>
      <c r="P15" s="1198">
        <v>6</v>
      </c>
      <c r="Q15" s="1215">
        <v>4</v>
      </c>
      <c r="R15" s="1198">
        <v>15</v>
      </c>
      <c r="S15" s="1198">
        <v>47</v>
      </c>
      <c r="T15" s="1198">
        <v>20</v>
      </c>
      <c r="U15" s="1198">
        <v>5</v>
      </c>
      <c r="V15" s="1198">
        <v>22</v>
      </c>
      <c r="W15" s="1198">
        <v>190</v>
      </c>
      <c r="X15" s="1201">
        <v>176337</v>
      </c>
      <c r="Y15" s="1201">
        <v>173656</v>
      </c>
      <c r="Z15" s="1201">
        <v>77797</v>
      </c>
      <c r="AA15" s="1198">
        <v>95859</v>
      </c>
      <c r="AB15" s="1200">
        <v>0</v>
      </c>
      <c r="AC15" s="1198">
        <v>0</v>
      </c>
      <c r="AD15" s="1200">
        <v>0</v>
      </c>
      <c r="AE15" s="1200">
        <v>2596</v>
      </c>
      <c r="AF15" s="376">
        <v>85</v>
      </c>
    </row>
    <row r="16" spans="1:32" s="17" customFormat="1" ht="16.5" customHeight="1">
      <c r="A16" s="1216" t="s">
        <v>250</v>
      </c>
      <c r="B16" s="1199">
        <v>64</v>
      </c>
      <c r="C16" s="1198">
        <v>55</v>
      </c>
      <c r="D16" s="1198">
        <v>0</v>
      </c>
      <c r="E16" s="1198">
        <v>0</v>
      </c>
      <c r="F16" s="1198">
        <v>0</v>
      </c>
      <c r="G16" s="1198">
        <v>0</v>
      </c>
      <c r="H16" s="1198">
        <v>9</v>
      </c>
      <c r="I16" s="1199">
        <v>74</v>
      </c>
      <c r="J16" s="1198">
        <v>23</v>
      </c>
      <c r="K16" s="1198">
        <v>7</v>
      </c>
      <c r="L16" s="1198">
        <v>44</v>
      </c>
      <c r="M16" s="1198">
        <v>3461</v>
      </c>
      <c r="N16" s="1198">
        <v>0</v>
      </c>
      <c r="O16" s="1198">
        <v>0</v>
      </c>
      <c r="P16" s="1198">
        <v>0</v>
      </c>
      <c r="Q16" s="1200">
        <v>4</v>
      </c>
      <c r="R16" s="1198">
        <v>10</v>
      </c>
      <c r="S16" s="1198">
        <v>53</v>
      </c>
      <c r="T16" s="1198">
        <v>14</v>
      </c>
      <c r="U16" s="1198">
        <v>4</v>
      </c>
      <c r="V16" s="1198">
        <v>35</v>
      </c>
      <c r="W16" s="1198">
        <v>243</v>
      </c>
      <c r="X16" s="1201">
        <v>133564</v>
      </c>
      <c r="Y16" s="1201">
        <v>132917</v>
      </c>
      <c r="Z16" s="1201">
        <v>59223</v>
      </c>
      <c r="AA16" s="1198">
        <v>73694</v>
      </c>
      <c r="AB16" s="1198">
        <v>0</v>
      </c>
      <c r="AC16" s="1198">
        <v>0</v>
      </c>
      <c r="AD16" s="1200">
        <v>0</v>
      </c>
      <c r="AE16" s="1200">
        <v>0</v>
      </c>
      <c r="AF16" s="376">
        <v>647</v>
      </c>
    </row>
    <row r="17" spans="1:32" s="17" customFormat="1" ht="16.5" customHeight="1">
      <c r="A17" s="1216" t="s">
        <v>251</v>
      </c>
      <c r="B17" s="1199">
        <v>89</v>
      </c>
      <c r="C17" s="1198">
        <v>53</v>
      </c>
      <c r="D17" s="1198">
        <v>13</v>
      </c>
      <c r="E17" s="1198">
        <v>0</v>
      </c>
      <c r="F17" s="1198">
        <v>0</v>
      </c>
      <c r="G17" s="1198">
        <v>3</v>
      </c>
      <c r="H17" s="1198">
        <v>20</v>
      </c>
      <c r="I17" s="1199">
        <v>75</v>
      </c>
      <c r="J17" s="1198">
        <v>30</v>
      </c>
      <c r="K17" s="1198">
        <v>8</v>
      </c>
      <c r="L17" s="1198">
        <v>37</v>
      </c>
      <c r="M17" s="1198">
        <v>3748</v>
      </c>
      <c r="N17" s="1198">
        <v>174</v>
      </c>
      <c r="O17" s="1198">
        <v>0</v>
      </c>
      <c r="P17" s="1198">
        <v>7</v>
      </c>
      <c r="Q17" s="1215">
        <v>5</v>
      </c>
      <c r="R17" s="1198">
        <v>7</v>
      </c>
      <c r="S17" s="1198">
        <v>47</v>
      </c>
      <c r="T17" s="1198">
        <v>14</v>
      </c>
      <c r="U17" s="1198">
        <v>6</v>
      </c>
      <c r="V17" s="1198">
        <v>27</v>
      </c>
      <c r="W17" s="1198">
        <v>204</v>
      </c>
      <c r="X17" s="1201">
        <v>173367</v>
      </c>
      <c r="Y17" s="1201">
        <v>169845</v>
      </c>
      <c r="Z17" s="1201">
        <v>97093</v>
      </c>
      <c r="AA17" s="1198">
        <v>72752</v>
      </c>
      <c r="AB17" s="1198">
        <v>0</v>
      </c>
      <c r="AC17" s="1198">
        <v>1367</v>
      </c>
      <c r="AD17" s="1200">
        <v>0</v>
      </c>
      <c r="AE17" s="1200">
        <v>1218</v>
      </c>
      <c r="AF17" s="376">
        <v>937</v>
      </c>
    </row>
    <row r="18" spans="1:32" s="17" customFormat="1" ht="16.5" customHeight="1">
      <c r="A18" s="1216" t="s">
        <v>252</v>
      </c>
      <c r="B18" s="1199">
        <v>139</v>
      </c>
      <c r="C18" s="1198">
        <v>55</v>
      </c>
      <c r="D18" s="1198">
        <v>46</v>
      </c>
      <c r="E18" s="1198">
        <v>0</v>
      </c>
      <c r="F18" s="1198">
        <v>0</v>
      </c>
      <c r="G18" s="1198">
        <v>2</v>
      </c>
      <c r="H18" s="1198">
        <v>36</v>
      </c>
      <c r="I18" s="1199">
        <v>79</v>
      </c>
      <c r="J18" s="1198">
        <v>32</v>
      </c>
      <c r="K18" s="1198">
        <v>5</v>
      </c>
      <c r="L18" s="1198">
        <v>42</v>
      </c>
      <c r="M18" s="1198">
        <v>4182</v>
      </c>
      <c r="N18" s="1198">
        <v>4149</v>
      </c>
      <c r="O18" s="1198">
        <v>0</v>
      </c>
      <c r="P18" s="1198">
        <v>4</v>
      </c>
      <c r="Q18" s="1215">
        <v>2</v>
      </c>
      <c r="R18" s="1198">
        <v>23</v>
      </c>
      <c r="S18" s="1198">
        <v>43</v>
      </c>
      <c r="T18" s="1198">
        <v>13</v>
      </c>
      <c r="U18" s="1198">
        <v>4</v>
      </c>
      <c r="V18" s="1198">
        <v>26</v>
      </c>
      <c r="W18" s="1198">
        <v>179</v>
      </c>
      <c r="X18" s="1201">
        <v>226702</v>
      </c>
      <c r="Y18" s="1201">
        <v>198522</v>
      </c>
      <c r="Z18" s="1201">
        <v>67520</v>
      </c>
      <c r="AA18" s="1198">
        <v>131002</v>
      </c>
      <c r="AB18" s="1198">
        <v>0</v>
      </c>
      <c r="AC18" s="1198">
        <v>18800</v>
      </c>
      <c r="AD18" s="1200">
        <v>0</v>
      </c>
      <c r="AE18" s="1200">
        <v>3268</v>
      </c>
      <c r="AF18" s="376">
        <v>6112</v>
      </c>
    </row>
    <row r="19" spans="1:32" s="17" customFormat="1" ht="15.75" customHeight="1">
      <c r="A19" s="1216" t="s">
        <v>253</v>
      </c>
      <c r="B19" s="1199">
        <v>44</v>
      </c>
      <c r="C19" s="1198">
        <v>35</v>
      </c>
      <c r="D19" s="1198">
        <v>5</v>
      </c>
      <c r="E19" s="1198">
        <v>0</v>
      </c>
      <c r="F19" s="1198">
        <v>0</v>
      </c>
      <c r="G19" s="1198">
        <v>1</v>
      </c>
      <c r="H19" s="1198">
        <v>3</v>
      </c>
      <c r="I19" s="1199">
        <v>43</v>
      </c>
      <c r="J19" s="1198">
        <v>12</v>
      </c>
      <c r="K19" s="1198">
        <v>4</v>
      </c>
      <c r="L19" s="1198">
        <v>27</v>
      </c>
      <c r="M19" s="1198">
        <v>3688</v>
      </c>
      <c r="N19" s="1198">
        <v>17</v>
      </c>
      <c r="O19" s="1198">
        <v>0</v>
      </c>
      <c r="P19" s="1198">
        <v>1</v>
      </c>
      <c r="Q19" s="1200">
        <v>0</v>
      </c>
      <c r="R19" s="1198">
        <v>8</v>
      </c>
      <c r="S19" s="1198">
        <v>25</v>
      </c>
      <c r="T19" s="1198">
        <v>6</v>
      </c>
      <c r="U19" s="1198">
        <v>2</v>
      </c>
      <c r="V19" s="1198">
        <v>17</v>
      </c>
      <c r="W19" s="1198">
        <v>112</v>
      </c>
      <c r="X19" s="1201">
        <v>99534</v>
      </c>
      <c r="Y19" s="1201">
        <v>98674</v>
      </c>
      <c r="Z19" s="1201">
        <v>59214</v>
      </c>
      <c r="AA19" s="1198">
        <v>39460</v>
      </c>
      <c r="AB19" s="1198">
        <v>0</v>
      </c>
      <c r="AC19" s="1198">
        <v>275</v>
      </c>
      <c r="AD19" s="1200">
        <v>0</v>
      </c>
      <c r="AE19" s="1200">
        <v>20</v>
      </c>
      <c r="AF19" s="376">
        <v>565</v>
      </c>
    </row>
    <row r="20" spans="1:32" s="17" customFormat="1" ht="15.75" customHeight="1">
      <c r="A20" s="420"/>
      <c r="B20" s="1199"/>
      <c r="C20" s="1198"/>
      <c r="D20" s="1198"/>
      <c r="E20" s="1198"/>
      <c r="F20" s="1198"/>
      <c r="G20" s="1198"/>
      <c r="H20" s="1198"/>
      <c r="I20" s="1199"/>
      <c r="J20" s="1198"/>
      <c r="K20" s="1198"/>
      <c r="L20" s="1198"/>
      <c r="M20" s="1198"/>
      <c r="N20" s="1198"/>
      <c r="O20" s="1198"/>
      <c r="P20" s="1198"/>
      <c r="Q20" s="1215"/>
      <c r="R20" s="1198"/>
      <c r="S20" s="1198"/>
      <c r="T20" s="1198"/>
      <c r="U20" s="1198"/>
      <c r="V20" s="1198"/>
      <c r="W20" s="1198"/>
      <c r="X20" s="1201"/>
      <c r="Y20" s="1201"/>
      <c r="Z20" s="1201"/>
      <c r="AA20" s="1214"/>
      <c r="AB20" s="1198"/>
      <c r="AC20" s="1198"/>
      <c r="AD20" s="1198"/>
      <c r="AE20" s="1198"/>
      <c r="AF20" s="1217"/>
    </row>
    <row r="21" spans="1:32" s="17" customFormat="1" ht="15.75" customHeight="1">
      <c r="A21" s="1216" t="s">
        <v>254</v>
      </c>
      <c r="B21" s="1199">
        <v>55</v>
      </c>
      <c r="C21" s="1198">
        <v>38</v>
      </c>
      <c r="D21" s="1198">
        <v>4</v>
      </c>
      <c r="E21" s="1198">
        <v>0</v>
      </c>
      <c r="F21" s="1198">
        <v>0</v>
      </c>
      <c r="G21" s="1198">
        <v>4</v>
      </c>
      <c r="H21" s="1198">
        <v>9</v>
      </c>
      <c r="I21" s="1199">
        <v>44</v>
      </c>
      <c r="J21" s="1198">
        <v>13</v>
      </c>
      <c r="K21" s="1198">
        <v>4</v>
      </c>
      <c r="L21" s="1198">
        <v>27</v>
      </c>
      <c r="M21" s="1198">
        <v>3150</v>
      </c>
      <c r="N21" s="1198">
        <v>26</v>
      </c>
      <c r="O21" s="1198">
        <v>0</v>
      </c>
      <c r="P21" s="1198">
        <v>3</v>
      </c>
      <c r="Q21" s="1200">
        <v>1</v>
      </c>
      <c r="R21" s="1198">
        <v>10</v>
      </c>
      <c r="S21" s="1198">
        <v>26</v>
      </c>
      <c r="T21" s="1198">
        <v>7</v>
      </c>
      <c r="U21" s="1198">
        <v>1</v>
      </c>
      <c r="V21" s="1198">
        <v>18</v>
      </c>
      <c r="W21" s="1198">
        <v>104</v>
      </c>
      <c r="X21" s="1201">
        <v>223030</v>
      </c>
      <c r="Y21" s="1201">
        <v>220896</v>
      </c>
      <c r="Z21" s="1201">
        <v>59419</v>
      </c>
      <c r="AA21" s="1200">
        <v>161477</v>
      </c>
      <c r="AB21" s="1200">
        <v>0</v>
      </c>
      <c r="AC21" s="1198">
        <v>26</v>
      </c>
      <c r="AD21" s="1200">
        <v>0</v>
      </c>
      <c r="AE21" s="1200">
        <v>1455</v>
      </c>
      <c r="AF21" s="1217">
        <v>653</v>
      </c>
    </row>
    <row r="22" spans="1:32" s="17" customFormat="1" ht="15.75" customHeight="1">
      <c r="A22" s="1216" t="s">
        <v>255</v>
      </c>
      <c r="B22" s="1199">
        <v>82</v>
      </c>
      <c r="C22" s="1198">
        <v>39</v>
      </c>
      <c r="D22" s="1198">
        <v>24</v>
      </c>
      <c r="E22" s="1198">
        <v>0</v>
      </c>
      <c r="F22" s="1198">
        <v>0</v>
      </c>
      <c r="G22" s="1198">
        <v>1</v>
      </c>
      <c r="H22" s="1198">
        <v>18</v>
      </c>
      <c r="I22" s="1199">
        <v>50</v>
      </c>
      <c r="J22" s="1198">
        <v>12</v>
      </c>
      <c r="K22" s="1198">
        <v>8</v>
      </c>
      <c r="L22" s="1198">
        <v>30</v>
      </c>
      <c r="M22" s="1198">
        <v>2810</v>
      </c>
      <c r="N22" s="1198">
        <v>2116</v>
      </c>
      <c r="O22" s="1198">
        <v>0</v>
      </c>
      <c r="P22" s="1198">
        <v>1</v>
      </c>
      <c r="Q22" s="1200">
        <v>2</v>
      </c>
      <c r="R22" s="1198">
        <v>25</v>
      </c>
      <c r="S22" s="1198">
        <v>30</v>
      </c>
      <c r="T22" s="1198">
        <v>10</v>
      </c>
      <c r="U22" s="1198">
        <v>3</v>
      </c>
      <c r="V22" s="1198">
        <v>17</v>
      </c>
      <c r="W22" s="1198">
        <v>113</v>
      </c>
      <c r="X22" s="1201">
        <v>250439</v>
      </c>
      <c r="Y22" s="1201">
        <v>231360</v>
      </c>
      <c r="Z22" s="1201">
        <v>110945</v>
      </c>
      <c r="AA22" s="1200">
        <v>120415</v>
      </c>
      <c r="AB22" s="1200">
        <v>0</v>
      </c>
      <c r="AC22" s="1198">
        <v>18608</v>
      </c>
      <c r="AD22" s="1198">
        <v>0</v>
      </c>
      <c r="AE22" s="1198">
        <v>0</v>
      </c>
      <c r="AF22" s="1217">
        <v>471</v>
      </c>
    </row>
    <row r="23" spans="1:32" s="17" customFormat="1" ht="15.75" customHeight="1">
      <c r="A23" s="1216" t="s">
        <v>256</v>
      </c>
      <c r="B23" s="1199">
        <v>53</v>
      </c>
      <c r="C23" s="1198">
        <v>49</v>
      </c>
      <c r="D23" s="1198">
        <v>0</v>
      </c>
      <c r="E23" s="1198">
        <v>0</v>
      </c>
      <c r="F23" s="1198">
        <v>0</v>
      </c>
      <c r="G23" s="1198">
        <v>1</v>
      </c>
      <c r="H23" s="1198">
        <v>3</v>
      </c>
      <c r="I23" s="1199">
        <v>58</v>
      </c>
      <c r="J23" s="1198">
        <v>20</v>
      </c>
      <c r="K23" s="1198">
        <v>4</v>
      </c>
      <c r="L23" s="1198">
        <v>35</v>
      </c>
      <c r="M23" s="1198">
        <v>2749</v>
      </c>
      <c r="N23" s="1198">
        <v>0</v>
      </c>
      <c r="O23" s="1198">
        <v>0</v>
      </c>
      <c r="P23" s="1198">
        <v>1</v>
      </c>
      <c r="Q23" s="1200">
        <v>5</v>
      </c>
      <c r="R23" s="1198">
        <v>12</v>
      </c>
      <c r="S23" s="1198">
        <v>36</v>
      </c>
      <c r="T23" s="1198">
        <v>8</v>
      </c>
      <c r="U23" s="1198">
        <v>6</v>
      </c>
      <c r="V23" s="1198">
        <v>22</v>
      </c>
      <c r="W23" s="1198">
        <v>200</v>
      </c>
      <c r="X23" s="1201">
        <v>118309</v>
      </c>
      <c r="Y23" s="1201">
        <v>118017</v>
      </c>
      <c r="Z23" s="1201">
        <v>50738</v>
      </c>
      <c r="AA23" s="1200">
        <v>67279</v>
      </c>
      <c r="AB23" s="1200">
        <v>0</v>
      </c>
      <c r="AC23" s="1198">
        <v>0</v>
      </c>
      <c r="AD23" s="1198">
        <v>0</v>
      </c>
      <c r="AE23" s="1198">
        <v>160</v>
      </c>
      <c r="AF23" s="1217">
        <v>132</v>
      </c>
    </row>
    <row r="24" spans="1:32" s="17" customFormat="1" ht="15.75" customHeight="1">
      <c r="A24" s="1216" t="s">
        <v>257</v>
      </c>
      <c r="B24" s="1199">
        <v>59</v>
      </c>
      <c r="C24" s="1198">
        <v>48</v>
      </c>
      <c r="D24" s="1198">
        <v>6</v>
      </c>
      <c r="E24" s="1198">
        <v>0</v>
      </c>
      <c r="F24" s="1198">
        <v>0</v>
      </c>
      <c r="G24" s="1198">
        <v>3</v>
      </c>
      <c r="H24" s="1198">
        <v>2</v>
      </c>
      <c r="I24" s="1199">
        <v>66</v>
      </c>
      <c r="J24" s="1198">
        <v>19</v>
      </c>
      <c r="K24" s="1198">
        <v>8</v>
      </c>
      <c r="L24" s="1198">
        <v>37</v>
      </c>
      <c r="M24" s="1198">
        <v>2608</v>
      </c>
      <c r="N24" s="1198">
        <v>84</v>
      </c>
      <c r="O24" s="1198">
        <v>0</v>
      </c>
      <c r="P24" s="1198">
        <v>3</v>
      </c>
      <c r="Q24" s="1200">
        <v>3</v>
      </c>
      <c r="R24" s="1198">
        <v>8</v>
      </c>
      <c r="S24" s="1198">
        <v>38</v>
      </c>
      <c r="T24" s="1198">
        <v>11</v>
      </c>
      <c r="U24" s="1198">
        <v>13</v>
      </c>
      <c r="V24" s="1198">
        <v>14</v>
      </c>
      <c r="W24" s="1198">
        <v>142</v>
      </c>
      <c r="X24" s="1201">
        <v>115797</v>
      </c>
      <c r="Y24" s="1201">
        <v>109329</v>
      </c>
      <c r="Z24" s="1201">
        <v>54377</v>
      </c>
      <c r="AA24" s="1200">
        <v>54952</v>
      </c>
      <c r="AB24" s="1200">
        <v>0</v>
      </c>
      <c r="AC24" s="1198">
        <v>1277</v>
      </c>
      <c r="AD24" s="1198">
        <v>0</v>
      </c>
      <c r="AE24" s="1198">
        <v>860</v>
      </c>
      <c r="AF24" s="1217">
        <v>4331</v>
      </c>
    </row>
    <row r="25" spans="1:32" s="17" customFormat="1" ht="15.75" customHeight="1">
      <c r="A25" s="1216" t="s">
        <v>258</v>
      </c>
      <c r="B25" s="1199">
        <v>46</v>
      </c>
      <c r="C25" s="1198">
        <v>36</v>
      </c>
      <c r="D25" s="1198">
        <v>1</v>
      </c>
      <c r="E25" s="1198">
        <v>0</v>
      </c>
      <c r="F25" s="1198">
        <v>0</v>
      </c>
      <c r="G25" s="1198">
        <v>3</v>
      </c>
      <c r="H25" s="1198">
        <v>6</v>
      </c>
      <c r="I25" s="1199">
        <v>49</v>
      </c>
      <c r="J25" s="1198">
        <v>18</v>
      </c>
      <c r="K25" s="1198">
        <v>3</v>
      </c>
      <c r="L25" s="1198">
        <v>28</v>
      </c>
      <c r="M25" s="1198">
        <v>2207</v>
      </c>
      <c r="N25" s="1198">
        <v>2</v>
      </c>
      <c r="O25" s="1198">
        <v>0</v>
      </c>
      <c r="P25" s="1198">
        <v>4</v>
      </c>
      <c r="Q25" s="1215">
        <v>2</v>
      </c>
      <c r="R25" s="1198">
        <v>7</v>
      </c>
      <c r="S25" s="1198">
        <v>19</v>
      </c>
      <c r="T25" s="1198">
        <v>6</v>
      </c>
      <c r="U25" s="1198">
        <v>2</v>
      </c>
      <c r="V25" s="1198">
        <v>11</v>
      </c>
      <c r="W25" s="1198">
        <v>76</v>
      </c>
      <c r="X25" s="1201">
        <v>75306</v>
      </c>
      <c r="Y25" s="1201">
        <v>74690</v>
      </c>
      <c r="Z25" s="1201">
        <v>34055</v>
      </c>
      <c r="AA25" s="1200">
        <v>40635</v>
      </c>
      <c r="AB25" s="1200">
        <v>0</v>
      </c>
      <c r="AC25" s="1198">
        <v>0</v>
      </c>
      <c r="AD25" s="1198">
        <v>0</v>
      </c>
      <c r="AE25" s="1198">
        <v>607</v>
      </c>
      <c r="AF25" s="1217">
        <v>9</v>
      </c>
    </row>
    <row r="26" spans="1:32" s="17" customFormat="1" ht="15.75" customHeight="1">
      <c r="A26" s="1216" t="s">
        <v>259</v>
      </c>
      <c r="B26" s="1199">
        <v>49</v>
      </c>
      <c r="C26" s="1198">
        <v>38</v>
      </c>
      <c r="D26" s="1198">
        <v>3</v>
      </c>
      <c r="E26" s="1198">
        <v>0</v>
      </c>
      <c r="F26" s="1198">
        <v>0</v>
      </c>
      <c r="G26" s="1198">
        <v>1</v>
      </c>
      <c r="H26" s="1198">
        <v>7</v>
      </c>
      <c r="I26" s="1199">
        <v>49</v>
      </c>
      <c r="J26" s="1198">
        <v>16</v>
      </c>
      <c r="K26" s="1198">
        <v>5</v>
      </c>
      <c r="L26" s="1198">
        <v>28</v>
      </c>
      <c r="M26" s="1198">
        <v>2793</v>
      </c>
      <c r="N26" s="1198">
        <v>90</v>
      </c>
      <c r="O26" s="1198">
        <v>0</v>
      </c>
      <c r="P26" s="1198">
        <v>1</v>
      </c>
      <c r="Q26" s="1200">
        <v>4</v>
      </c>
      <c r="R26" s="1198">
        <v>9</v>
      </c>
      <c r="S26" s="1198">
        <v>42</v>
      </c>
      <c r="T26" s="1198">
        <v>10</v>
      </c>
      <c r="U26" s="1198">
        <v>4</v>
      </c>
      <c r="V26" s="1198">
        <v>28</v>
      </c>
      <c r="W26" s="1198">
        <v>163</v>
      </c>
      <c r="X26" s="1201">
        <v>105296</v>
      </c>
      <c r="Y26" s="1201">
        <v>105222</v>
      </c>
      <c r="Z26" s="1201">
        <v>71728</v>
      </c>
      <c r="AA26" s="1200">
        <v>33494</v>
      </c>
      <c r="AB26" s="1200">
        <v>0</v>
      </c>
      <c r="AC26" s="1200">
        <v>7</v>
      </c>
      <c r="AD26" s="1198">
        <v>0</v>
      </c>
      <c r="AE26" s="1198">
        <v>30</v>
      </c>
      <c r="AF26" s="1217">
        <v>37</v>
      </c>
    </row>
    <row r="27" spans="1:32" s="17" customFormat="1" ht="15.75" customHeight="1">
      <c r="A27" s="154"/>
      <c r="B27" s="1218"/>
      <c r="C27" s="1218"/>
      <c r="D27" s="1218"/>
      <c r="E27" s="1218"/>
      <c r="F27" s="1218"/>
      <c r="G27" s="1218"/>
      <c r="H27" s="1218"/>
      <c r="I27" s="1218"/>
      <c r="J27" s="1218"/>
      <c r="K27" s="1218"/>
      <c r="L27" s="1218"/>
      <c r="M27" s="1218"/>
      <c r="N27" s="1218"/>
      <c r="O27" s="1218"/>
      <c r="P27" s="1218"/>
      <c r="Q27" s="1219"/>
      <c r="R27" s="1218"/>
      <c r="S27" s="1220"/>
      <c r="T27" s="1218"/>
      <c r="U27" s="1218"/>
      <c r="V27" s="1220"/>
      <c r="W27" s="1220"/>
      <c r="X27" s="1221"/>
      <c r="Y27" s="1221"/>
      <c r="Z27" s="1222"/>
      <c r="AA27" s="1220"/>
      <c r="AB27" s="1220"/>
      <c r="AC27" s="1220"/>
      <c r="AD27" s="1218"/>
      <c r="AE27" s="1218"/>
      <c r="AF27" s="380"/>
    </row>
    <row r="28" spans="1:16" s="17" customFormat="1" ht="15.75" customHeight="1">
      <c r="A28" s="17" t="s">
        <v>290</v>
      </c>
      <c r="M28" s="20"/>
      <c r="N28" s="20"/>
      <c r="O28" s="20"/>
      <c r="P28" s="20"/>
    </row>
    <row r="29" spans="1:14" s="17" customFormat="1" ht="15.75" customHeight="1">
      <c r="A29" s="17" t="s">
        <v>291</v>
      </c>
      <c r="B29" s="20"/>
      <c r="C29" s="20"/>
      <c r="D29" s="20"/>
      <c r="E29" s="20"/>
      <c r="F29" s="20"/>
      <c r="G29" s="20"/>
      <c r="H29" s="20"/>
      <c r="I29" s="20"/>
      <c r="J29" s="20"/>
      <c r="K29" s="20"/>
      <c r="L29" s="20"/>
      <c r="M29" s="20"/>
      <c r="N29" s="20"/>
    </row>
    <row r="30" spans="1:14" s="17" customFormat="1" ht="15.75" customHeight="1">
      <c r="A30" s="20"/>
      <c r="B30" s="20"/>
      <c r="C30" s="20"/>
      <c r="D30" s="20"/>
      <c r="E30" s="20"/>
      <c r="F30" s="20"/>
      <c r="G30" s="20"/>
      <c r="H30" s="20"/>
      <c r="I30" s="20"/>
      <c r="J30" s="20"/>
      <c r="K30" s="20"/>
      <c r="L30" s="20"/>
      <c r="M30" s="20"/>
      <c r="N30" s="20"/>
    </row>
    <row r="31" spans="1:14" s="17" customFormat="1" ht="15.75" customHeight="1">
      <c r="A31" s="20"/>
      <c r="B31" s="20"/>
      <c r="C31" s="20"/>
      <c r="D31" s="20"/>
      <c r="E31" s="20"/>
      <c r="F31" s="20"/>
      <c r="G31" s="20"/>
      <c r="H31" s="20"/>
      <c r="I31" s="20"/>
      <c r="J31" s="20"/>
      <c r="K31" s="20"/>
      <c r="L31" s="20"/>
      <c r="M31" s="20"/>
      <c r="N31" s="20"/>
    </row>
    <row r="32" spans="1:14" s="17" customFormat="1" ht="15.75" customHeight="1">
      <c r="A32" s="20"/>
      <c r="B32" s="20"/>
      <c r="C32" s="20"/>
      <c r="D32" s="20"/>
      <c r="E32" s="20"/>
      <c r="F32" s="20"/>
      <c r="G32" s="20"/>
      <c r="H32" s="20"/>
      <c r="I32" s="20"/>
      <c r="J32" s="20"/>
      <c r="K32" s="20"/>
      <c r="L32" s="20"/>
      <c r="M32" s="20"/>
      <c r="N32" s="20"/>
    </row>
    <row r="33" spans="1:14" s="17" customFormat="1" ht="15.75" customHeight="1">
      <c r="A33" s="20"/>
      <c r="B33" s="20"/>
      <c r="C33" s="20"/>
      <c r="D33" s="20"/>
      <c r="E33" s="20"/>
      <c r="F33" s="20"/>
      <c r="G33" s="20"/>
      <c r="H33" s="20"/>
      <c r="I33" s="20"/>
      <c r="J33" s="20"/>
      <c r="K33" s="20"/>
      <c r="L33" s="20"/>
      <c r="M33" s="20"/>
      <c r="N33" s="20"/>
    </row>
    <row r="34" spans="1:32" ht="15.75" customHeight="1">
      <c r="A34" s="20"/>
      <c r="B34" s="20"/>
      <c r="C34" s="20"/>
      <c r="D34" s="20"/>
      <c r="E34" s="20"/>
      <c r="F34" s="20"/>
      <c r="G34" s="20"/>
      <c r="H34" s="20"/>
      <c r="I34" s="20"/>
      <c r="J34" s="20"/>
      <c r="K34" s="20"/>
      <c r="L34" s="20"/>
      <c r="M34" s="20"/>
      <c r="N34" s="20"/>
      <c r="O34" s="17"/>
      <c r="P34" s="17"/>
      <c r="Q34" s="17"/>
      <c r="R34" s="17"/>
      <c r="S34" s="17"/>
      <c r="T34" s="17"/>
      <c r="U34" s="17"/>
      <c r="V34" s="17"/>
      <c r="W34" s="17"/>
      <c r="X34" s="17"/>
      <c r="Y34" s="17"/>
      <c r="Z34" s="17"/>
      <c r="AA34" s="17"/>
      <c r="AB34" s="17"/>
      <c r="AC34" s="17"/>
      <c r="AD34" s="17"/>
      <c r="AE34" s="17"/>
      <c r="AF34" s="17"/>
    </row>
    <row r="35" spans="1:32" ht="11.25">
      <c r="A35" s="158"/>
      <c r="B35" s="158"/>
      <c r="C35" s="158"/>
      <c r="D35" s="158"/>
      <c r="E35" s="158"/>
      <c r="F35" s="158"/>
      <c r="G35" s="158"/>
      <c r="H35" s="158"/>
      <c r="I35" s="158"/>
      <c r="J35" s="158"/>
      <c r="K35" s="158"/>
      <c r="L35" s="158"/>
      <c r="M35" s="158"/>
      <c r="N35" s="158"/>
      <c r="O35" s="634"/>
      <c r="P35" s="634"/>
      <c r="Q35" s="634"/>
      <c r="R35" s="634"/>
      <c r="S35" s="634"/>
      <c r="T35" s="634"/>
      <c r="U35" s="634"/>
      <c r="V35" s="634"/>
      <c r="W35" s="634"/>
      <c r="X35" s="634"/>
      <c r="Y35" s="634"/>
      <c r="Z35" s="634"/>
      <c r="AA35" s="634"/>
      <c r="AB35" s="634"/>
      <c r="AC35" s="634"/>
      <c r="AD35" s="634"/>
      <c r="AE35" s="634"/>
      <c r="AF35" s="634"/>
    </row>
    <row r="36" spans="1:32" ht="12">
      <c r="A36" s="20"/>
      <c r="B36" s="20"/>
      <c r="C36" s="20"/>
      <c r="D36" s="20"/>
      <c r="E36" s="20"/>
      <c r="F36" s="20"/>
      <c r="G36" s="20"/>
      <c r="H36" s="20"/>
      <c r="I36" s="20"/>
      <c r="J36" s="20"/>
      <c r="K36" s="20"/>
      <c r="L36" s="20"/>
      <c r="M36" s="20"/>
      <c r="N36" s="20"/>
      <c r="O36" s="17"/>
      <c r="P36" s="17"/>
      <c r="Q36" s="17"/>
      <c r="R36" s="17"/>
      <c r="S36" s="17"/>
      <c r="T36" s="17"/>
      <c r="U36" s="17"/>
      <c r="V36" s="17"/>
      <c r="W36" s="17"/>
      <c r="X36" s="17"/>
      <c r="Y36" s="17"/>
      <c r="Z36" s="17"/>
      <c r="AA36" s="17"/>
      <c r="AB36" s="17"/>
      <c r="AC36" s="17"/>
      <c r="AD36" s="17"/>
      <c r="AE36" s="17"/>
      <c r="AF36" s="17"/>
    </row>
    <row r="37" spans="1:32" ht="12">
      <c r="A37" s="20"/>
      <c r="B37" s="20"/>
      <c r="C37" s="20"/>
      <c r="D37" s="20"/>
      <c r="E37" s="20"/>
      <c r="F37" s="20"/>
      <c r="G37" s="20"/>
      <c r="H37" s="20"/>
      <c r="I37" s="20"/>
      <c r="J37" s="20"/>
      <c r="K37" s="20"/>
      <c r="L37" s="20"/>
      <c r="M37" s="20"/>
      <c r="N37" s="20"/>
      <c r="O37" s="17"/>
      <c r="P37" s="17"/>
      <c r="Q37" s="17"/>
      <c r="R37" s="17"/>
      <c r="S37" s="17"/>
      <c r="T37" s="17"/>
      <c r="U37" s="17"/>
      <c r="V37" s="17"/>
      <c r="W37" s="17"/>
      <c r="X37" s="17"/>
      <c r="Y37" s="17"/>
      <c r="Z37" s="17"/>
      <c r="AA37" s="17"/>
      <c r="AB37" s="17"/>
      <c r="AC37" s="17"/>
      <c r="AD37" s="17"/>
      <c r="AE37" s="17"/>
      <c r="AF37" s="17"/>
    </row>
    <row r="38" spans="1:32" ht="12">
      <c r="A38" s="20"/>
      <c r="B38" s="20"/>
      <c r="C38" s="20"/>
      <c r="D38" s="20"/>
      <c r="E38" s="20"/>
      <c r="F38" s="20"/>
      <c r="G38" s="20"/>
      <c r="H38" s="20"/>
      <c r="I38" s="20"/>
      <c r="J38" s="20"/>
      <c r="K38" s="20"/>
      <c r="L38" s="20"/>
      <c r="M38" s="20"/>
      <c r="N38" s="20"/>
      <c r="O38" s="17"/>
      <c r="P38" s="17"/>
      <c r="Q38" s="17"/>
      <c r="R38" s="17"/>
      <c r="S38" s="17"/>
      <c r="T38" s="17"/>
      <c r="U38" s="17"/>
      <c r="V38" s="17"/>
      <c r="W38" s="17"/>
      <c r="X38" s="17"/>
      <c r="Y38" s="17"/>
      <c r="Z38" s="17"/>
      <c r="AA38" s="17"/>
      <c r="AB38" s="17"/>
      <c r="AC38" s="17"/>
      <c r="AD38" s="17"/>
      <c r="AE38" s="17"/>
      <c r="AF38" s="17"/>
    </row>
    <row r="39" spans="1:32" ht="12">
      <c r="A39" s="20"/>
      <c r="B39" s="20"/>
      <c r="C39" s="20"/>
      <c r="D39" s="20"/>
      <c r="E39" s="20"/>
      <c r="F39" s="20"/>
      <c r="G39" s="20"/>
      <c r="H39" s="20"/>
      <c r="I39" s="20"/>
      <c r="J39" s="20"/>
      <c r="K39" s="20"/>
      <c r="L39" s="20"/>
      <c r="M39" s="20"/>
      <c r="N39" s="20"/>
      <c r="O39" s="17"/>
      <c r="P39" s="17"/>
      <c r="Q39" s="17"/>
      <c r="R39" s="17"/>
      <c r="S39" s="17"/>
      <c r="T39" s="17"/>
      <c r="U39" s="17"/>
      <c r="V39" s="17"/>
      <c r="W39" s="17"/>
      <c r="X39" s="17"/>
      <c r="Y39" s="17"/>
      <c r="Z39" s="17"/>
      <c r="AA39" s="17"/>
      <c r="AB39" s="17"/>
      <c r="AC39" s="17"/>
      <c r="AD39" s="17"/>
      <c r="AE39" s="17"/>
      <c r="AF39" s="17"/>
    </row>
    <row r="40" spans="1:32" ht="12">
      <c r="A40" s="20"/>
      <c r="B40" s="20"/>
      <c r="C40" s="20"/>
      <c r="D40" s="20"/>
      <c r="E40" s="20"/>
      <c r="F40" s="20"/>
      <c r="G40" s="20"/>
      <c r="H40" s="20"/>
      <c r="I40" s="20"/>
      <c r="J40" s="20"/>
      <c r="K40" s="20"/>
      <c r="L40" s="20"/>
      <c r="M40" s="20"/>
      <c r="N40" s="20"/>
      <c r="O40" s="17"/>
      <c r="P40" s="17"/>
      <c r="Q40" s="17"/>
      <c r="R40" s="17"/>
      <c r="S40" s="17"/>
      <c r="T40" s="17"/>
      <c r="U40" s="17"/>
      <c r="V40" s="17"/>
      <c r="W40" s="17"/>
      <c r="X40" s="17"/>
      <c r="Y40" s="17"/>
      <c r="Z40" s="17"/>
      <c r="AA40" s="17"/>
      <c r="AB40" s="17"/>
      <c r="AC40" s="17"/>
      <c r="AD40" s="17"/>
      <c r="AE40" s="17"/>
      <c r="AF40" s="17"/>
    </row>
    <row r="41" spans="1:32" ht="12">
      <c r="A41" s="20"/>
      <c r="B41" s="20"/>
      <c r="C41" s="20"/>
      <c r="D41" s="20"/>
      <c r="E41" s="20"/>
      <c r="F41" s="20"/>
      <c r="G41" s="20"/>
      <c r="H41" s="20"/>
      <c r="I41" s="20"/>
      <c r="J41" s="20"/>
      <c r="K41" s="20"/>
      <c r="L41" s="20"/>
      <c r="M41" s="20"/>
      <c r="N41" s="20"/>
      <c r="O41" s="17"/>
      <c r="P41" s="17"/>
      <c r="Q41" s="17"/>
      <c r="R41" s="17"/>
      <c r="S41" s="17"/>
      <c r="T41" s="17"/>
      <c r="U41" s="17"/>
      <c r="V41" s="17"/>
      <c r="W41" s="17"/>
      <c r="X41" s="17"/>
      <c r="Y41" s="17"/>
      <c r="Z41" s="17"/>
      <c r="AA41" s="17"/>
      <c r="AB41" s="17"/>
      <c r="AC41" s="17"/>
      <c r="AD41" s="17"/>
      <c r="AE41" s="17"/>
      <c r="AF41" s="17"/>
    </row>
    <row r="42" spans="1:32" ht="12">
      <c r="A42" s="20"/>
      <c r="B42" s="20"/>
      <c r="C42" s="20"/>
      <c r="D42" s="20"/>
      <c r="E42" s="20"/>
      <c r="F42" s="20"/>
      <c r="G42" s="20"/>
      <c r="H42" s="20"/>
      <c r="I42" s="20"/>
      <c r="J42" s="20"/>
      <c r="K42" s="20"/>
      <c r="L42" s="20"/>
      <c r="M42" s="20"/>
      <c r="N42" s="20"/>
      <c r="O42" s="17"/>
      <c r="P42" s="17"/>
      <c r="Q42" s="17"/>
      <c r="R42" s="17"/>
      <c r="S42" s="17"/>
      <c r="T42" s="17"/>
      <c r="U42" s="17"/>
      <c r="V42" s="17"/>
      <c r="W42" s="17"/>
      <c r="X42" s="17"/>
      <c r="Y42" s="17"/>
      <c r="Z42" s="17"/>
      <c r="AA42" s="17"/>
      <c r="AB42" s="17"/>
      <c r="AC42" s="17"/>
      <c r="AD42" s="17"/>
      <c r="AE42" s="17"/>
      <c r="AF42" s="17"/>
    </row>
    <row r="43" spans="1:32" ht="12">
      <c r="A43" s="20"/>
      <c r="B43" s="20"/>
      <c r="C43" s="20"/>
      <c r="D43" s="20"/>
      <c r="E43" s="20"/>
      <c r="F43" s="20"/>
      <c r="G43" s="20"/>
      <c r="H43" s="20"/>
      <c r="I43" s="20"/>
      <c r="J43" s="20"/>
      <c r="K43" s="20"/>
      <c r="L43" s="20"/>
      <c r="M43" s="20"/>
      <c r="N43" s="20"/>
      <c r="O43" s="17"/>
      <c r="P43" s="17"/>
      <c r="Q43" s="17"/>
      <c r="R43" s="17"/>
      <c r="S43" s="17"/>
      <c r="T43" s="17"/>
      <c r="U43" s="17"/>
      <c r="V43" s="17"/>
      <c r="W43" s="17"/>
      <c r="X43" s="17"/>
      <c r="Y43" s="17"/>
      <c r="Z43" s="17"/>
      <c r="AA43" s="17"/>
      <c r="AB43" s="17"/>
      <c r="AC43" s="17"/>
      <c r="AD43" s="17"/>
      <c r="AE43" s="17"/>
      <c r="AF43" s="17"/>
    </row>
    <row r="44" spans="1:32" ht="12">
      <c r="A44" s="20"/>
      <c r="B44" s="20"/>
      <c r="C44" s="20"/>
      <c r="D44" s="20"/>
      <c r="E44" s="20"/>
      <c r="F44" s="20"/>
      <c r="G44" s="20"/>
      <c r="H44" s="20"/>
      <c r="I44" s="20"/>
      <c r="J44" s="20"/>
      <c r="K44" s="20"/>
      <c r="L44" s="20"/>
      <c r="M44" s="20"/>
      <c r="N44" s="20"/>
      <c r="O44" s="17"/>
      <c r="P44" s="17"/>
      <c r="Q44" s="17"/>
      <c r="R44" s="17"/>
      <c r="S44" s="17"/>
      <c r="T44" s="17"/>
      <c r="U44" s="17"/>
      <c r="V44" s="17"/>
      <c r="W44" s="17"/>
      <c r="X44" s="17"/>
      <c r="Y44" s="17"/>
      <c r="Z44" s="17"/>
      <c r="AA44" s="17"/>
      <c r="AB44" s="17"/>
      <c r="AC44" s="17"/>
      <c r="AD44" s="17"/>
      <c r="AE44" s="17"/>
      <c r="AF44" s="17"/>
    </row>
    <row r="45" spans="1:32" ht="12">
      <c r="A45" s="20"/>
      <c r="B45" s="20"/>
      <c r="C45" s="20"/>
      <c r="D45" s="20"/>
      <c r="E45" s="20"/>
      <c r="F45" s="20"/>
      <c r="G45" s="20"/>
      <c r="H45" s="20"/>
      <c r="I45" s="20"/>
      <c r="J45" s="20"/>
      <c r="K45" s="20"/>
      <c r="L45" s="20"/>
      <c r="M45" s="20"/>
      <c r="N45" s="20"/>
      <c r="O45" s="17"/>
      <c r="P45" s="17"/>
      <c r="Q45" s="17"/>
      <c r="R45" s="17"/>
      <c r="S45" s="17"/>
      <c r="T45" s="17"/>
      <c r="U45" s="17"/>
      <c r="V45" s="17"/>
      <c r="W45" s="17"/>
      <c r="X45" s="17"/>
      <c r="Y45" s="17"/>
      <c r="Z45" s="17"/>
      <c r="AA45" s="17"/>
      <c r="AB45" s="17"/>
      <c r="AC45" s="17"/>
      <c r="AD45" s="17"/>
      <c r="AE45" s="17"/>
      <c r="AF45" s="17"/>
    </row>
    <row r="46" spans="1:32" ht="12">
      <c r="A46" s="20"/>
      <c r="B46" s="20"/>
      <c r="C46" s="20"/>
      <c r="D46" s="20"/>
      <c r="E46" s="20"/>
      <c r="F46" s="20"/>
      <c r="G46" s="20"/>
      <c r="H46" s="20"/>
      <c r="I46" s="20"/>
      <c r="J46" s="20"/>
      <c r="K46" s="20"/>
      <c r="L46" s="20"/>
      <c r="M46" s="20"/>
      <c r="N46" s="20"/>
      <c r="O46" s="17"/>
      <c r="P46" s="17"/>
      <c r="Q46" s="17"/>
      <c r="R46" s="17"/>
      <c r="S46" s="17"/>
      <c r="T46" s="17"/>
      <c r="U46" s="17"/>
      <c r="V46" s="17"/>
      <c r="W46" s="17"/>
      <c r="X46" s="17"/>
      <c r="Y46" s="17"/>
      <c r="Z46" s="17"/>
      <c r="AA46" s="17"/>
      <c r="AB46" s="17"/>
      <c r="AC46" s="17"/>
      <c r="AD46" s="17"/>
      <c r="AE46" s="17"/>
      <c r="AF46" s="17"/>
    </row>
    <row r="47" spans="1:32" ht="12">
      <c r="A47" s="20"/>
      <c r="B47" s="20"/>
      <c r="C47" s="20"/>
      <c r="D47" s="20"/>
      <c r="E47" s="20"/>
      <c r="F47" s="20"/>
      <c r="G47" s="20"/>
      <c r="H47" s="20"/>
      <c r="I47" s="20"/>
      <c r="J47" s="20"/>
      <c r="K47" s="20"/>
      <c r="L47" s="20"/>
      <c r="M47" s="20"/>
      <c r="N47" s="20"/>
      <c r="O47" s="17"/>
      <c r="P47" s="17"/>
      <c r="Q47" s="17"/>
      <c r="R47" s="17"/>
      <c r="S47" s="17"/>
      <c r="T47" s="17"/>
      <c r="U47" s="17"/>
      <c r="V47" s="17"/>
      <c r="W47" s="17"/>
      <c r="X47" s="17"/>
      <c r="Y47" s="17"/>
      <c r="Z47" s="17"/>
      <c r="AA47" s="17"/>
      <c r="AB47" s="17"/>
      <c r="AC47" s="17"/>
      <c r="AD47" s="17"/>
      <c r="AE47" s="17"/>
      <c r="AF47" s="17"/>
    </row>
    <row r="48" spans="1:32" ht="12">
      <c r="A48" s="20"/>
      <c r="B48" s="20"/>
      <c r="C48" s="20"/>
      <c r="D48" s="20"/>
      <c r="E48" s="20"/>
      <c r="F48" s="20"/>
      <c r="G48" s="20"/>
      <c r="H48" s="20"/>
      <c r="I48" s="20"/>
      <c r="J48" s="20"/>
      <c r="K48" s="20"/>
      <c r="L48" s="20"/>
      <c r="M48" s="20"/>
      <c r="N48" s="20"/>
      <c r="O48" s="17"/>
      <c r="P48" s="17"/>
      <c r="Q48" s="17"/>
      <c r="R48" s="17"/>
      <c r="S48" s="17"/>
      <c r="T48" s="17"/>
      <c r="U48" s="17"/>
      <c r="V48" s="17"/>
      <c r="W48" s="17"/>
      <c r="X48" s="17"/>
      <c r="Y48" s="17"/>
      <c r="Z48" s="17"/>
      <c r="AA48" s="17"/>
      <c r="AB48" s="17"/>
      <c r="AC48" s="17"/>
      <c r="AD48" s="17"/>
      <c r="AE48" s="17"/>
      <c r="AF48" s="17"/>
    </row>
    <row r="49" spans="1:32" ht="12">
      <c r="A49" s="20"/>
      <c r="B49" s="20"/>
      <c r="C49" s="20"/>
      <c r="D49" s="20"/>
      <c r="E49" s="20"/>
      <c r="F49" s="20"/>
      <c r="G49" s="20"/>
      <c r="H49" s="20"/>
      <c r="I49" s="20"/>
      <c r="J49" s="20"/>
      <c r="K49" s="20"/>
      <c r="L49" s="20"/>
      <c r="M49" s="20"/>
      <c r="N49" s="20"/>
      <c r="O49" s="17"/>
      <c r="P49" s="17"/>
      <c r="Q49" s="17"/>
      <c r="R49" s="17"/>
      <c r="S49" s="17"/>
      <c r="T49" s="17"/>
      <c r="U49" s="17"/>
      <c r="V49" s="17"/>
      <c r="W49" s="17"/>
      <c r="X49" s="17"/>
      <c r="Y49" s="17"/>
      <c r="Z49" s="17"/>
      <c r="AA49" s="17"/>
      <c r="AB49" s="17"/>
      <c r="AC49" s="17"/>
      <c r="AD49" s="17"/>
      <c r="AE49" s="17"/>
      <c r="AF49" s="17"/>
    </row>
    <row r="50" spans="1:32" ht="12">
      <c r="A50" s="20"/>
      <c r="B50" s="20"/>
      <c r="C50" s="20"/>
      <c r="D50" s="20"/>
      <c r="E50" s="20"/>
      <c r="F50" s="20"/>
      <c r="G50" s="20"/>
      <c r="H50" s="20"/>
      <c r="I50" s="20"/>
      <c r="J50" s="20"/>
      <c r="K50" s="20"/>
      <c r="L50" s="20"/>
      <c r="M50" s="20"/>
      <c r="N50" s="20"/>
      <c r="O50" s="17"/>
      <c r="P50" s="17"/>
      <c r="Q50" s="17"/>
      <c r="R50" s="17"/>
      <c r="S50" s="17"/>
      <c r="T50" s="17"/>
      <c r="U50" s="17"/>
      <c r="V50" s="17"/>
      <c r="W50" s="17"/>
      <c r="X50" s="17"/>
      <c r="Y50" s="17"/>
      <c r="Z50" s="17"/>
      <c r="AA50" s="17"/>
      <c r="AB50" s="17"/>
      <c r="AC50" s="17"/>
      <c r="AD50" s="17"/>
      <c r="AE50" s="17"/>
      <c r="AF50" s="17"/>
    </row>
    <row r="51" ht="11.25">
      <c r="A51" s="1182" t="s">
        <v>260</v>
      </c>
    </row>
  </sheetData>
  <mergeCells count="38">
    <mergeCell ref="Y5:AA5"/>
    <mergeCell ref="AC2:AC3"/>
    <mergeCell ref="X4:AF4"/>
    <mergeCell ref="AD3:AF3"/>
    <mergeCell ref="X5:X6"/>
    <mergeCell ref="AB5:AB6"/>
    <mergeCell ref="AC5:AC6"/>
    <mergeCell ref="AD5:AD6"/>
    <mergeCell ref="AE5:AE6"/>
    <mergeCell ref="AF5:AF6"/>
    <mergeCell ref="A4:A6"/>
    <mergeCell ref="B4:H4"/>
    <mergeCell ref="I4:L4"/>
    <mergeCell ref="M4:N4"/>
    <mergeCell ref="B5:B6"/>
    <mergeCell ref="C5:C6"/>
    <mergeCell ref="D5:D6"/>
    <mergeCell ref="E5:E6"/>
    <mergeCell ref="F5:F6"/>
    <mergeCell ref="G5:G6"/>
    <mergeCell ref="W4:W6"/>
    <mergeCell ref="P4:P6"/>
    <mergeCell ref="O4:O6"/>
    <mergeCell ref="Q4:R4"/>
    <mergeCell ref="S4:V4"/>
    <mergeCell ref="R5:R6"/>
    <mergeCell ref="S5:S6"/>
    <mergeCell ref="T5:T6"/>
    <mergeCell ref="U5:U6"/>
    <mergeCell ref="V5:V6"/>
    <mergeCell ref="H5:H6"/>
    <mergeCell ref="I5:I6"/>
    <mergeCell ref="J5:J6"/>
    <mergeCell ref="K5:K6"/>
    <mergeCell ref="L5:L6"/>
    <mergeCell ref="M5:M6"/>
    <mergeCell ref="N5:N6"/>
    <mergeCell ref="Q5:Q6"/>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9.00390625" defaultRowHeight="13.5"/>
  <cols>
    <col min="1" max="1" width="2.625" style="17" customWidth="1"/>
    <col min="2" max="2" width="13.625" style="17" customWidth="1"/>
    <col min="3" max="11" width="9.625" style="17" customWidth="1"/>
    <col min="12" max="16384" width="9.00390625" style="17" customWidth="1"/>
  </cols>
  <sheetData>
    <row r="1" ht="14.25">
      <c r="B1" s="1223" t="s">
        <v>315</v>
      </c>
    </row>
    <row r="2" spans="2:11" ht="12.75" thickBot="1">
      <c r="B2" s="20" t="s">
        <v>310</v>
      </c>
      <c r="C2" s="20"/>
      <c r="D2" s="20"/>
      <c r="E2" s="20"/>
      <c r="F2" s="20"/>
      <c r="G2" s="20"/>
      <c r="H2" s="20"/>
      <c r="I2" s="20"/>
      <c r="J2" s="40"/>
      <c r="K2" s="151"/>
    </row>
    <row r="3" spans="1:11" ht="12" customHeight="1" thickTop="1">
      <c r="A3" s="36"/>
      <c r="B3" s="1279" t="s">
        <v>311</v>
      </c>
      <c r="C3" s="902" t="s">
        <v>293</v>
      </c>
      <c r="D3" s="1076"/>
      <c r="E3" s="903"/>
      <c r="F3" s="902" t="s">
        <v>294</v>
      </c>
      <c r="G3" s="1076"/>
      <c r="H3" s="903"/>
      <c r="I3" s="902" t="s">
        <v>312</v>
      </c>
      <c r="J3" s="1076"/>
      <c r="K3" s="903"/>
    </row>
    <row r="4" spans="1:11" ht="24" customHeight="1">
      <c r="A4" s="36"/>
      <c r="B4" s="1755"/>
      <c r="C4" s="901" t="s">
        <v>419</v>
      </c>
      <c r="D4" s="1177">
        <v>52</v>
      </c>
      <c r="E4" s="651" t="s">
        <v>313</v>
      </c>
      <c r="F4" s="1177">
        <v>53</v>
      </c>
      <c r="G4" s="901">
        <v>52</v>
      </c>
      <c r="H4" s="154" t="s">
        <v>313</v>
      </c>
      <c r="I4" s="901">
        <v>53</v>
      </c>
      <c r="J4" s="1177">
        <v>52</v>
      </c>
      <c r="K4" s="1224" t="s">
        <v>313</v>
      </c>
    </row>
    <row r="5" spans="1:11" ht="7.5" customHeight="1">
      <c r="A5" s="36"/>
      <c r="B5" s="36"/>
      <c r="C5" s="31"/>
      <c r="D5" s="31"/>
      <c r="E5" s="31"/>
      <c r="F5" s="31"/>
      <c r="G5" s="31"/>
      <c r="H5" s="31"/>
      <c r="I5" s="31"/>
      <c r="J5" s="31"/>
      <c r="K5" s="389"/>
    </row>
    <row r="6" spans="1:11" s="634" customFormat="1" ht="12" customHeight="1">
      <c r="A6" s="641"/>
      <c r="B6" s="1225" t="s">
        <v>1015</v>
      </c>
      <c r="C6" s="325">
        <f aca="true" t="shared" si="0" ref="C6:K6">SUM(C8:C11)</f>
        <v>4101</v>
      </c>
      <c r="D6" s="325">
        <f t="shared" si="0"/>
        <v>3473</v>
      </c>
      <c r="E6" s="1226">
        <f t="shared" si="0"/>
        <v>628</v>
      </c>
      <c r="F6" s="325">
        <f t="shared" si="0"/>
        <v>90</v>
      </c>
      <c r="G6" s="325">
        <f t="shared" si="0"/>
        <v>101</v>
      </c>
      <c r="H6" s="1226">
        <f t="shared" si="0"/>
        <v>-11</v>
      </c>
      <c r="I6" s="325">
        <f t="shared" si="0"/>
        <v>5059</v>
      </c>
      <c r="J6" s="325">
        <f t="shared" si="0"/>
        <v>4238</v>
      </c>
      <c r="K6" s="1227">
        <f t="shared" si="0"/>
        <v>821</v>
      </c>
    </row>
    <row r="7" spans="1:11" s="1182" customFormat="1" ht="7.5" customHeight="1">
      <c r="A7" s="1228"/>
      <c r="B7" s="647"/>
      <c r="C7" s="1229"/>
      <c r="D7" s="1229"/>
      <c r="E7" s="1230"/>
      <c r="F7" s="1229"/>
      <c r="G7" s="1229"/>
      <c r="H7" s="1230"/>
      <c r="I7" s="1229"/>
      <c r="J7" s="1229"/>
      <c r="K7" s="1231"/>
    </row>
    <row r="8" spans="1:11" s="634" customFormat="1" ht="12" customHeight="1">
      <c r="A8" s="641"/>
      <c r="B8" s="1225" t="s">
        <v>1020</v>
      </c>
      <c r="C8" s="325">
        <f>SUM(C13+C18+C19+C22)</f>
        <v>1359</v>
      </c>
      <c r="D8" s="325">
        <f>SUM(D13+D18+D19+D22)</f>
        <v>1185</v>
      </c>
      <c r="E8" s="1226">
        <f>C8-D8</f>
        <v>174</v>
      </c>
      <c r="F8" s="325">
        <f>SUM(F13+F18+F19+F22)</f>
        <v>27</v>
      </c>
      <c r="G8" s="325">
        <f>SUM(G13+G18+G19+G22)</f>
        <v>25</v>
      </c>
      <c r="H8" s="1226">
        <f>F8-G8</f>
        <v>2</v>
      </c>
      <c r="I8" s="325">
        <f>SUM(I13+I18+I19+I22)</f>
        <v>1617</v>
      </c>
      <c r="J8" s="325">
        <f>SUM(J13+J18+J19+J22)</f>
        <v>1434</v>
      </c>
      <c r="K8" s="1227">
        <f>I8-J8</f>
        <v>183</v>
      </c>
    </row>
    <row r="9" spans="1:11" s="634" customFormat="1" ht="12" customHeight="1">
      <c r="A9" s="641"/>
      <c r="B9" s="1225" t="s">
        <v>295</v>
      </c>
      <c r="C9" s="325">
        <f>SUM(C17+C20+C23)</f>
        <v>627</v>
      </c>
      <c r="D9" s="325">
        <f>SUM(D17+D20+D23)</f>
        <v>549</v>
      </c>
      <c r="E9" s="1226">
        <f>C9-D9</f>
        <v>78</v>
      </c>
      <c r="F9" s="325">
        <f>SUM(F17+F20+F23)</f>
        <v>18</v>
      </c>
      <c r="G9" s="325">
        <f>SUM(G17+G20+G23)</f>
        <v>29</v>
      </c>
      <c r="H9" s="1226">
        <f>F9-G9</f>
        <v>-11</v>
      </c>
      <c r="I9" s="325">
        <f>SUM(I17+I20+I23)</f>
        <v>901</v>
      </c>
      <c r="J9" s="325">
        <f>SUM(J17+J20+J23)</f>
        <v>708</v>
      </c>
      <c r="K9" s="1227">
        <f>I9-J9</f>
        <v>193</v>
      </c>
    </row>
    <row r="10" spans="1:11" s="634" customFormat="1" ht="12" customHeight="1">
      <c r="A10" s="641"/>
      <c r="B10" s="1225" t="s">
        <v>1024</v>
      </c>
      <c r="C10" s="325">
        <f>SUM(C14+C21+C24+C25)</f>
        <v>1070</v>
      </c>
      <c r="D10" s="325">
        <f>SUM(D14+D21+D24+D25)</f>
        <v>855</v>
      </c>
      <c r="E10" s="1226">
        <f>C10-D10</f>
        <v>215</v>
      </c>
      <c r="F10" s="325">
        <f>SUM(F14+F21+F24+F25)</f>
        <v>16</v>
      </c>
      <c r="G10" s="325">
        <f>SUM(G14+G21+G24+G25)</f>
        <v>23</v>
      </c>
      <c r="H10" s="1226">
        <f>F10-G10</f>
        <v>-7</v>
      </c>
      <c r="I10" s="325">
        <f>SUM(I14+I21+I24+I25)</f>
        <v>1319</v>
      </c>
      <c r="J10" s="325">
        <f>SUM(J14+J21+J24+J25)</f>
        <v>1043</v>
      </c>
      <c r="K10" s="1227">
        <f>I10-J10</f>
        <v>276</v>
      </c>
    </row>
    <row r="11" spans="1:11" s="634" customFormat="1" ht="12" customHeight="1">
      <c r="A11" s="641"/>
      <c r="B11" s="1225" t="s">
        <v>1026</v>
      </c>
      <c r="C11" s="325">
        <f>SUM(C15+C16+C26+C27)</f>
        <v>1045</v>
      </c>
      <c r="D11" s="325">
        <f>SUM(D15+D16+D26+D27)</f>
        <v>884</v>
      </c>
      <c r="E11" s="1226">
        <f>C11-D11</f>
        <v>161</v>
      </c>
      <c r="F11" s="325">
        <f>SUM(F15+F16+F26+F27)</f>
        <v>29</v>
      </c>
      <c r="G11" s="325">
        <f>SUM(G15+G16+G26+G27)</f>
        <v>24</v>
      </c>
      <c r="H11" s="1226">
        <f>F11-G11</f>
        <v>5</v>
      </c>
      <c r="I11" s="325">
        <f>SUM(I15+I16+I26+I27)</f>
        <v>1222</v>
      </c>
      <c r="J11" s="325">
        <f>SUM(J15+J16+J26+J27)</f>
        <v>1053</v>
      </c>
      <c r="K11" s="1227">
        <f>I11-J11</f>
        <v>169</v>
      </c>
    </row>
    <row r="12" spans="1:11" ht="7.5" customHeight="1">
      <c r="A12" s="36"/>
      <c r="B12" s="1232"/>
      <c r="C12" s="1233"/>
      <c r="D12" s="1233"/>
      <c r="E12" s="1234"/>
      <c r="F12" s="1233"/>
      <c r="G12" s="1233"/>
      <c r="H12" s="1234"/>
      <c r="I12" s="1233"/>
      <c r="J12" s="1233"/>
      <c r="K12" s="1235"/>
    </row>
    <row r="13" spans="1:11" ht="12" customHeight="1">
      <c r="A13" s="36"/>
      <c r="B13" s="632" t="s">
        <v>296</v>
      </c>
      <c r="C13" s="286">
        <v>793</v>
      </c>
      <c r="D13" s="286">
        <v>727</v>
      </c>
      <c r="E13" s="1236">
        <f aca="true" t="shared" si="1" ref="E13:E27">C13-D13</f>
        <v>66</v>
      </c>
      <c r="F13" s="286">
        <v>9</v>
      </c>
      <c r="G13" s="286">
        <v>12</v>
      </c>
      <c r="H13" s="1236">
        <f aca="true" t="shared" si="2" ref="H13:H27">F13-G13</f>
        <v>-3</v>
      </c>
      <c r="I13" s="286">
        <v>911</v>
      </c>
      <c r="J13" s="286">
        <v>865</v>
      </c>
      <c r="K13" s="1237">
        <f aca="true" t="shared" si="3" ref="K13:K27">I13-J13</f>
        <v>46</v>
      </c>
    </row>
    <row r="14" spans="1:11" ht="12" customHeight="1">
      <c r="A14" s="36"/>
      <c r="B14" s="632" t="s">
        <v>297</v>
      </c>
      <c r="C14" s="286">
        <v>590</v>
      </c>
      <c r="D14" s="286">
        <v>456</v>
      </c>
      <c r="E14" s="1236">
        <f t="shared" si="1"/>
        <v>134</v>
      </c>
      <c r="F14" s="286">
        <v>6</v>
      </c>
      <c r="G14" s="286">
        <v>8</v>
      </c>
      <c r="H14" s="1236">
        <f t="shared" si="2"/>
        <v>-2</v>
      </c>
      <c r="I14" s="286">
        <v>725</v>
      </c>
      <c r="J14" s="286">
        <v>553</v>
      </c>
      <c r="K14" s="1237">
        <f t="shared" si="3"/>
        <v>172</v>
      </c>
    </row>
    <row r="15" spans="1:11" ht="12" customHeight="1">
      <c r="A15" s="36"/>
      <c r="B15" s="632" t="s">
        <v>298</v>
      </c>
      <c r="C15" s="286">
        <v>433</v>
      </c>
      <c r="D15" s="286">
        <v>376</v>
      </c>
      <c r="E15" s="1236">
        <f t="shared" si="1"/>
        <v>57</v>
      </c>
      <c r="F15" s="286">
        <v>12</v>
      </c>
      <c r="G15" s="286">
        <v>10</v>
      </c>
      <c r="H15" s="1236">
        <f t="shared" si="2"/>
        <v>2</v>
      </c>
      <c r="I15" s="286">
        <v>516</v>
      </c>
      <c r="J15" s="286">
        <v>427</v>
      </c>
      <c r="K15" s="1237">
        <f t="shared" si="3"/>
        <v>89</v>
      </c>
    </row>
    <row r="16" spans="1:11" ht="12" customHeight="1">
      <c r="A16" s="36"/>
      <c r="B16" s="632" t="s">
        <v>299</v>
      </c>
      <c r="C16" s="286">
        <v>494</v>
      </c>
      <c r="D16" s="286">
        <v>418</v>
      </c>
      <c r="E16" s="1236">
        <f t="shared" si="1"/>
        <v>76</v>
      </c>
      <c r="F16" s="286">
        <v>14</v>
      </c>
      <c r="G16" s="286">
        <v>12</v>
      </c>
      <c r="H16" s="1236">
        <f t="shared" si="2"/>
        <v>2</v>
      </c>
      <c r="I16" s="286">
        <v>559</v>
      </c>
      <c r="J16" s="286">
        <v>494</v>
      </c>
      <c r="K16" s="1237">
        <f t="shared" si="3"/>
        <v>65</v>
      </c>
    </row>
    <row r="17" spans="1:11" ht="12" customHeight="1">
      <c r="A17" s="36"/>
      <c r="B17" s="632" t="s">
        <v>300</v>
      </c>
      <c r="C17" s="286">
        <v>230</v>
      </c>
      <c r="D17" s="286">
        <v>195</v>
      </c>
      <c r="E17" s="1236">
        <f t="shared" si="1"/>
        <v>35</v>
      </c>
      <c r="F17" s="286">
        <v>11</v>
      </c>
      <c r="G17" s="286">
        <v>19</v>
      </c>
      <c r="H17" s="1236">
        <f t="shared" si="2"/>
        <v>-8</v>
      </c>
      <c r="I17" s="286">
        <v>320</v>
      </c>
      <c r="J17" s="286">
        <v>243</v>
      </c>
      <c r="K17" s="1237">
        <f t="shared" si="3"/>
        <v>77</v>
      </c>
    </row>
    <row r="18" spans="1:11" ht="12" customHeight="1">
      <c r="A18" s="36"/>
      <c r="B18" s="632" t="s">
        <v>301</v>
      </c>
      <c r="C18" s="286">
        <v>284</v>
      </c>
      <c r="D18" s="286">
        <v>198</v>
      </c>
      <c r="E18" s="1236">
        <f t="shared" si="1"/>
        <v>86</v>
      </c>
      <c r="F18" s="286">
        <v>11</v>
      </c>
      <c r="G18" s="286">
        <v>7</v>
      </c>
      <c r="H18" s="1236">
        <f t="shared" si="2"/>
        <v>4</v>
      </c>
      <c r="I18" s="286">
        <v>344</v>
      </c>
      <c r="J18" s="286">
        <v>235</v>
      </c>
      <c r="K18" s="1237">
        <f t="shared" si="3"/>
        <v>109</v>
      </c>
    </row>
    <row r="19" spans="1:11" ht="12" customHeight="1">
      <c r="A19" s="36"/>
      <c r="B19" s="632" t="s">
        <v>302</v>
      </c>
      <c r="C19" s="286">
        <v>116</v>
      </c>
      <c r="D19" s="286">
        <v>116</v>
      </c>
      <c r="E19" s="1236">
        <f t="shared" si="1"/>
        <v>0</v>
      </c>
      <c r="F19" s="286">
        <v>2</v>
      </c>
      <c r="G19" s="286">
        <v>3</v>
      </c>
      <c r="H19" s="1236">
        <f t="shared" si="2"/>
        <v>-1</v>
      </c>
      <c r="I19" s="286">
        <v>156</v>
      </c>
      <c r="J19" s="286">
        <v>137</v>
      </c>
      <c r="K19" s="1237">
        <f t="shared" si="3"/>
        <v>19</v>
      </c>
    </row>
    <row r="20" spans="1:11" ht="12" customHeight="1">
      <c r="A20" s="36"/>
      <c r="B20" s="632" t="s">
        <v>884</v>
      </c>
      <c r="C20" s="286">
        <v>261</v>
      </c>
      <c r="D20" s="286">
        <v>238</v>
      </c>
      <c r="E20" s="1236">
        <f t="shared" si="1"/>
        <v>23</v>
      </c>
      <c r="F20" s="286">
        <v>4</v>
      </c>
      <c r="G20" s="286">
        <v>5</v>
      </c>
      <c r="H20" s="1236">
        <f t="shared" si="2"/>
        <v>-1</v>
      </c>
      <c r="I20" s="286">
        <v>380</v>
      </c>
      <c r="J20" s="286">
        <v>314</v>
      </c>
      <c r="K20" s="1237">
        <f t="shared" si="3"/>
        <v>66</v>
      </c>
    </row>
    <row r="21" spans="1:11" ht="12" customHeight="1">
      <c r="A21" s="36"/>
      <c r="B21" s="632" t="s">
        <v>303</v>
      </c>
      <c r="C21" s="286">
        <v>168</v>
      </c>
      <c r="D21" s="286">
        <v>126</v>
      </c>
      <c r="E21" s="1236">
        <f t="shared" si="1"/>
        <v>42</v>
      </c>
      <c r="F21" s="286">
        <v>4</v>
      </c>
      <c r="G21" s="286">
        <v>3</v>
      </c>
      <c r="H21" s="1236">
        <f t="shared" si="2"/>
        <v>1</v>
      </c>
      <c r="I21" s="286">
        <v>196</v>
      </c>
      <c r="J21" s="286">
        <v>144</v>
      </c>
      <c r="K21" s="1237">
        <f t="shared" si="3"/>
        <v>52</v>
      </c>
    </row>
    <row r="22" spans="1:11" ht="12" customHeight="1">
      <c r="A22" s="36"/>
      <c r="B22" s="632" t="s">
        <v>304</v>
      </c>
      <c r="C22" s="286">
        <v>166</v>
      </c>
      <c r="D22" s="286">
        <v>144</v>
      </c>
      <c r="E22" s="1236">
        <f t="shared" si="1"/>
        <v>22</v>
      </c>
      <c r="F22" s="286">
        <v>5</v>
      </c>
      <c r="G22" s="286">
        <v>3</v>
      </c>
      <c r="H22" s="1236">
        <f t="shared" si="2"/>
        <v>2</v>
      </c>
      <c r="I22" s="286">
        <v>206</v>
      </c>
      <c r="J22" s="286">
        <v>197</v>
      </c>
      <c r="K22" s="1237">
        <f t="shared" si="3"/>
        <v>9</v>
      </c>
    </row>
    <row r="23" spans="1:11" ht="12" customHeight="1">
      <c r="A23" s="36"/>
      <c r="B23" s="632" t="s">
        <v>305</v>
      </c>
      <c r="C23" s="286">
        <v>136</v>
      </c>
      <c r="D23" s="286">
        <v>116</v>
      </c>
      <c r="E23" s="1236">
        <f t="shared" si="1"/>
        <v>20</v>
      </c>
      <c r="F23" s="286">
        <v>3</v>
      </c>
      <c r="G23" s="286">
        <v>5</v>
      </c>
      <c r="H23" s="1236">
        <f t="shared" si="2"/>
        <v>-2</v>
      </c>
      <c r="I23" s="286">
        <v>201</v>
      </c>
      <c r="J23" s="286">
        <v>151</v>
      </c>
      <c r="K23" s="1237">
        <f t="shared" si="3"/>
        <v>50</v>
      </c>
    </row>
    <row r="24" spans="1:11" ht="12" customHeight="1">
      <c r="A24" s="36"/>
      <c r="B24" s="632" t="s">
        <v>306</v>
      </c>
      <c r="C24" s="286">
        <v>258</v>
      </c>
      <c r="D24" s="286">
        <v>230</v>
      </c>
      <c r="E24" s="1236">
        <f t="shared" si="1"/>
        <v>28</v>
      </c>
      <c r="F24" s="286">
        <v>3</v>
      </c>
      <c r="G24" s="286">
        <v>7</v>
      </c>
      <c r="H24" s="1236">
        <f t="shared" si="2"/>
        <v>-4</v>
      </c>
      <c r="I24" s="286">
        <v>325</v>
      </c>
      <c r="J24" s="286">
        <v>298</v>
      </c>
      <c r="K24" s="1237">
        <f t="shared" si="3"/>
        <v>27</v>
      </c>
    </row>
    <row r="25" spans="1:11" ht="12" customHeight="1">
      <c r="A25" s="36"/>
      <c r="B25" s="632" t="s">
        <v>307</v>
      </c>
      <c r="C25" s="286">
        <v>54</v>
      </c>
      <c r="D25" s="286">
        <v>43</v>
      </c>
      <c r="E25" s="1236">
        <f t="shared" si="1"/>
        <v>11</v>
      </c>
      <c r="F25" s="286">
        <v>3</v>
      </c>
      <c r="G25" s="286">
        <v>5</v>
      </c>
      <c r="H25" s="1236">
        <f t="shared" si="2"/>
        <v>-2</v>
      </c>
      <c r="I25" s="286">
        <v>73</v>
      </c>
      <c r="J25" s="286">
        <v>48</v>
      </c>
      <c r="K25" s="1237">
        <f t="shared" si="3"/>
        <v>25</v>
      </c>
    </row>
    <row r="26" spans="1:11" ht="11.25" customHeight="1">
      <c r="A26" s="36"/>
      <c r="B26" s="632" t="s">
        <v>308</v>
      </c>
      <c r="C26" s="286">
        <v>81</v>
      </c>
      <c r="D26" s="286">
        <v>62</v>
      </c>
      <c r="E26" s="1236">
        <f t="shared" si="1"/>
        <v>19</v>
      </c>
      <c r="F26" s="286">
        <v>2</v>
      </c>
      <c r="G26" s="286">
        <v>1</v>
      </c>
      <c r="H26" s="1236">
        <f t="shared" si="2"/>
        <v>1</v>
      </c>
      <c r="I26" s="286">
        <v>97</v>
      </c>
      <c r="J26" s="286">
        <v>94</v>
      </c>
      <c r="K26" s="1237">
        <f t="shared" si="3"/>
        <v>3</v>
      </c>
    </row>
    <row r="27" spans="1:11" ht="11.25" customHeight="1">
      <c r="A27" s="36"/>
      <c r="B27" s="154" t="s">
        <v>309</v>
      </c>
      <c r="C27" s="1238">
        <v>37</v>
      </c>
      <c r="D27" s="1238">
        <v>28</v>
      </c>
      <c r="E27" s="1239">
        <f t="shared" si="1"/>
        <v>9</v>
      </c>
      <c r="F27" s="1238">
        <v>1</v>
      </c>
      <c r="G27" s="1238">
        <v>1</v>
      </c>
      <c r="H27" s="1239">
        <f t="shared" si="2"/>
        <v>0</v>
      </c>
      <c r="I27" s="1238">
        <v>50</v>
      </c>
      <c r="J27" s="1238">
        <v>38</v>
      </c>
      <c r="K27" s="1240">
        <f t="shared" si="3"/>
        <v>12</v>
      </c>
    </row>
    <row r="28" spans="2:11" ht="12">
      <c r="B28" s="17" t="s">
        <v>314</v>
      </c>
      <c r="C28" s="20"/>
      <c r="D28" s="20"/>
      <c r="E28" s="20"/>
      <c r="F28" s="20"/>
      <c r="G28" s="20"/>
      <c r="H28" s="20"/>
      <c r="I28" s="20"/>
      <c r="J28" s="20"/>
      <c r="K28" s="20"/>
    </row>
    <row r="29" spans="3:11" ht="12">
      <c r="C29" s="20"/>
      <c r="D29" s="20"/>
      <c r="E29" s="20"/>
      <c r="F29" s="20"/>
      <c r="G29" s="20"/>
      <c r="H29" s="20"/>
      <c r="I29" s="20"/>
      <c r="J29" s="20"/>
      <c r="K29" s="20"/>
    </row>
  </sheetData>
  <mergeCells count="1">
    <mergeCell ref="B3:B4"/>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1:F488"/>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3.37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1250</v>
      </c>
      <c r="B1" s="1"/>
      <c r="C1" s="1"/>
      <c r="D1" s="1"/>
      <c r="E1" s="1"/>
      <c r="F1" s="1"/>
    </row>
    <row r="2" spans="1:6" ht="12" customHeight="1">
      <c r="A2" s="1"/>
      <c r="B2" s="1"/>
      <c r="C2" s="1"/>
      <c r="D2" s="1"/>
      <c r="E2" s="1"/>
      <c r="F2" s="1"/>
    </row>
    <row r="3" spans="2:6" ht="12" customHeight="1">
      <c r="B3" s="1" t="s">
        <v>1589</v>
      </c>
      <c r="C3" s="1"/>
      <c r="E3" s="1"/>
      <c r="F3" s="1"/>
    </row>
    <row r="4" spans="2:6" ht="12" customHeight="1">
      <c r="B4" s="3" t="s">
        <v>1592</v>
      </c>
      <c r="C4" s="1" t="s">
        <v>1596</v>
      </c>
      <c r="E4" s="1"/>
      <c r="F4" s="1"/>
    </row>
    <row r="5" spans="2:3" ht="26.25" customHeight="1">
      <c r="B5" s="3" t="s">
        <v>1593</v>
      </c>
      <c r="C5" s="5" t="s">
        <v>1668</v>
      </c>
    </row>
    <row r="6" spans="2:6" ht="12" customHeight="1">
      <c r="B6" s="3" t="s">
        <v>1597</v>
      </c>
      <c r="C6" s="5" t="s">
        <v>1251</v>
      </c>
      <c r="E6" s="1"/>
      <c r="F6" s="1"/>
    </row>
    <row r="7" spans="2:6" ht="12" customHeight="1">
      <c r="B7" s="3"/>
      <c r="C7" s="5" t="s">
        <v>1669</v>
      </c>
      <c r="E7" s="1"/>
      <c r="F7" s="1"/>
    </row>
    <row r="8" spans="2:6" ht="12" customHeight="1">
      <c r="B8" s="3"/>
      <c r="C8" s="5" t="s">
        <v>1670</v>
      </c>
      <c r="E8" s="1"/>
      <c r="F8" s="1"/>
    </row>
    <row r="9" spans="2:6" ht="12" customHeight="1">
      <c r="B9" s="3"/>
      <c r="C9" s="5" t="s">
        <v>1671</v>
      </c>
      <c r="E9" s="1"/>
      <c r="F9" s="1"/>
    </row>
    <row r="10" spans="2:6" ht="12" customHeight="1">
      <c r="B10" s="3"/>
      <c r="C10" s="5" t="s">
        <v>1672</v>
      </c>
      <c r="E10" s="1"/>
      <c r="F10" s="1"/>
    </row>
    <row r="11" spans="2:6" ht="12" customHeight="1">
      <c r="B11" s="3"/>
      <c r="C11" s="5" t="s">
        <v>1673</v>
      </c>
      <c r="E11" s="1"/>
      <c r="F11" s="1"/>
    </row>
    <row r="12" spans="2:6" ht="12" customHeight="1">
      <c r="B12" s="3" t="s">
        <v>1598</v>
      </c>
      <c r="C12" s="4" t="s">
        <v>1252</v>
      </c>
      <c r="E12" s="1"/>
      <c r="F12" s="1"/>
    </row>
    <row r="13" spans="2:3" ht="12" customHeight="1">
      <c r="B13" s="3" t="s">
        <v>1599</v>
      </c>
      <c r="C13" s="5" t="s">
        <v>1674</v>
      </c>
    </row>
    <row r="14" spans="2:3" ht="12" customHeight="1">
      <c r="B14" s="3"/>
      <c r="C14" s="5" t="s">
        <v>1676</v>
      </c>
    </row>
    <row r="15" spans="2:3" ht="12" customHeight="1">
      <c r="B15" s="3"/>
      <c r="C15" s="5" t="s">
        <v>1675</v>
      </c>
    </row>
    <row r="16" spans="2:3" ht="11.25" customHeight="1">
      <c r="B16" s="3"/>
      <c r="C16" s="5" t="s">
        <v>1677</v>
      </c>
    </row>
    <row r="17" spans="2:3" ht="24.75" customHeight="1">
      <c r="B17" s="3" t="s">
        <v>1679</v>
      </c>
      <c r="C17" s="5" t="s">
        <v>1678</v>
      </c>
    </row>
    <row r="18" spans="2:3" ht="24" customHeight="1">
      <c r="B18" s="3" t="s">
        <v>1600</v>
      </c>
      <c r="C18" s="5" t="s">
        <v>1680</v>
      </c>
    </row>
    <row r="19" spans="2:6" ht="24.75" customHeight="1">
      <c r="B19" s="3" t="s">
        <v>210</v>
      </c>
      <c r="C19" s="5" t="s">
        <v>209</v>
      </c>
      <c r="E19" s="1"/>
      <c r="F19" s="1"/>
    </row>
    <row r="20" spans="2:3" ht="12" customHeight="1">
      <c r="B20" s="1"/>
      <c r="C20" s="5"/>
    </row>
    <row r="21" spans="2:6" ht="12" customHeight="1">
      <c r="B21" s="1"/>
      <c r="C21" s="1" t="s">
        <v>1253</v>
      </c>
      <c r="F21" s="1"/>
    </row>
    <row r="22" spans="2:6" ht="12">
      <c r="B22" s="1"/>
      <c r="C22" s="1" t="s">
        <v>211</v>
      </c>
      <c r="E22" s="1"/>
      <c r="F22" s="1"/>
    </row>
    <row r="23" spans="1:6" ht="12">
      <c r="A23" s="1"/>
      <c r="B23" s="1"/>
      <c r="C23" s="1"/>
      <c r="D23" s="1"/>
      <c r="E23" s="1"/>
      <c r="F23" s="1"/>
    </row>
    <row r="24" spans="1:4" ht="12">
      <c r="A24" s="1"/>
      <c r="B24" s="1"/>
      <c r="C24" s="1"/>
      <c r="D24" s="1"/>
    </row>
    <row r="25" spans="2:4" ht="12">
      <c r="B25" s="1" t="s">
        <v>1590</v>
      </c>
      <c r="C25" s="1"/>
      <c r="D25" s="1"/>
    </row>
    <row r="26" ht="12">
      <c r="B26" s="2" t="s">
        <v>212</v>
      </c>
    </row>
    <row r="27" spans="2:3" ht="12">
      <c r="B27" s="2">
        <v>1</v>
      </c>
      <c r="C27" s="6" t="s">
        <v>1591</v>
      </c>
    </row>
    <row r="28" spans="2:3" ht="12">
      <c r="B28" s="2">
        <v>2</v>
      </c>
      <c r="C28" s="6" t="s">
        <v>1254</v>
      </c>
    </row>
    <row r="29" spans="2:3" ht="12">
      <c r="B29" s="2">
        <v>3</v>
      </c>
      <c r="C29" s="6" t="s">
        <v>1255</v>
      </c>
    </row>
    <row r="30" spans="2:3" ht="12">
      <c r="B30" s="2">
        <v>4</v>
      </c>
      <c r="C30" s="6" t="s">
        <v>1256</v>
      </c>
    </row>
    <row r="31" spans="2:3" ht="12">
      <c r="B31" s="2">
        <v>5</v>
      </c>
      <c r="C31" s="6" t="s">
        <v>1208</v>
      </c>
    </row>
    <row r="32" spans="2:3" ht="12">
      <c r="B32" s="2">
        <v>6</v>
      </c>
      <c r="C32" s="6" t="s">
        <v>1210</v>
      </c>
    </row>
    <row r="33" spans="2:3" ht="12">
      <c r="B33" s="2">
        <v>7</v>
      </c>
      <c r="C33" s="6" t="s">
        <v>1209</v>
      </c>
    </row>
    <row r="34" spans="2:3" ht="12">
      <c r="B34" s="2">
        <v>8</v>
      </c>
      <c r="C34" s="2" t="s">
        <v>1257</v>
      </c>
    </row>
    <row r="35" spans="2:3" ht="12">
      <c r="B35" s="2">
        <v>9</v>
      </c>
      <c r="C35" s="2" t="s">
        <v>1263</v>
      </c>
    </row>
    <row r="36" spans="2:3" ht="12">
      <c r="B36" s="2">
        <v>10</v>
      </c>
      <c r="C36" s="6" t="s">
        <v>1258</v>
      </c>
    </row>
    <row r="37" spans="2:3" ht="12">
      <c r="B37" s="2">
        <v>11</v>
      </c>
      <c r="C37" s="2" t="s">
        <v>1259</v>
      </c>
    </row>
    <row r="38" spans="2:3" ht="12">
      <c r="B38" s="2">
        <v>12</v>
      </c>
      <c r="C38" s="6" t="s">
        <v>1260</v>
      </c>
    </row>
    <row r="39" spans="2:3" ht="12">
      <c r="B39" s="2">
        <v>13</v>
      </c>
      <c r="C39" s="2" t="s">
        <v>1261</v>
      </c>
    </row>
    <row r="40" spans="2:3" ht="12">
      <c r="B40" s="2">
        <v>14</v>
      </c>
      <c r="C40" s="6" t="s">
        <v>1262</v>
      </c>
    </row>
    <row r="41" ht="12">
      <c r="C41" s="6"/>
    </row>
    <row r="42" ht="12">
      <c r="B42" s="2" t="s">
        <v>1601</v>
      </c>
    </row>
    <row r="43" spans="2:3" ht="12">
      <c r="B43" s="2">
        <v>1</v>
      </c>
      <c r="C43" s="6" t="s">
        <v>1266</v>
      </c>
    </row>
    <row r="44" spans="2:3" ht="12">
      <c r="B44" s="11">
        <v>2</v>
      </c>
      <c r="C44" s="12" t="s">
        <v>1267</v>
      </c>
    </row>
    <row r="45" spans="2:3" ht="12">
      <c r="B45" s="2">
        <v>3</v>
      </c>
      <c r="C45" s="6" t="s">
        <v>1270</v>
      </c>
    </row>
    <row r="46" spans="2:3" ht="12">
      <c r="B46" s="2">
        <v>4</v>
      </c>
      <c r="C46" s="2" t="s">
        <v>1268</v>
      </c>
    </row>
    <row r="47" spans="2:3" ht="12">
      <c r="B47" s="11">
        <v>5</v>
      </c>
      <c r="C47" s="11" t="s">
        <v>974</v>
      </c>
    </row>
    <row r="48" spans="2:3" ht="12">
      <c r="B48" s="2">
        <v>6</v>
      </c>
      <c r="C48" s="2" t="s">
        <v>975</v>
      </c>
    </row>
    <row r="49" ht="12">
      <c r="C49" s="2" t="s">
        <v>1248</v>
      </c>
    </row>
    <row r="50" ht="12">
      <c r="C50" s="2" t="s">
        <v>1249</v>
      </c>
    </row>
    <row r="51" spans="2:3" ht="12">
      <c r="B51" s="2">
        <v>7</v>
      </c>
      <c r="C51" s="2" t="s">
        <v>1269</v>
      </c>
    </row>
    <row r="52" spans="2:3" ht="12">
      <c r="B52" s="2">
        <v>8</v>
      </c>
      <c r="C52" s="2" t="s">
        <v>1211</v>
      </c>
    </row>
    <row r="53" spans="2:3" ht="12">
      <c r="B53" s="2">
        <v>9</v>
      </c>
      <c r="C53" s="2" t="s">
        <v>1244</v>
      </c>
    </row>
    <row r="54" spans="2:3" ht="12">
      <c r="B54" s="2">
        <v>10</v>
      </c>
      <c r="C54" s="2" t="s">
        <v>1245</v>
      </c>
    </row>
    <row r="55" spans="2:3" ht="12">
      <c r="B55" s="2">
        <v>11</v>
      </c>
      <c r="C55" s="2" t="s">
        <v>1246</v>
      </c>
    </row>
    <row r="56" spans="2:3" ht="12">
      <c r="B56" s="2">
        <v>12</v>
      </c>
      <c r="C56" s="2" t="s">
        <v>1609</v>
      </c>
    </row>
    <row r="57" spans="2:3" ht="12">
      <c r="B57" s="2">
        <v>13</v>
      </c>
      <c r="C57" s="2" t="s">
        <v>1610</v>
      </c>
    </row>
    <row r="58" spans="2:3" ht="12">
      <c r="B58" s="2">
        <v>14</v>
      </c>
      <c r="C58" s="2" t="s">
        <v>1611</v>
      </c>
    </row>
    <row r="59" spans="2:3" ht="12">
      <c r="B59" s="2">
        <v>15</v>
      </c>
      <c r="C59" s="2" t="s">
        <v>1612</v>
      </c>
    </row>
    <row r="60" spans="2:3" ht="12">
      <c r="B60" s="2">
        <v>16</v>
      </c>
      <c r="C60" s="2" t="s">
        <v>1613</v>
      </c>
    </row>
    <row r="61" spans="2:3" ht="12">
      <c r="B61" s="2">
        <v>17</v>
      </c>
      <c r="C61" s="2" t="s">
        <v>1614</v>
      </c>
    </row>
    <row r="62" spans="2:3" ht="12">
      <c r="B62" s="2">
        <v>18</v>
      </c>
      <c r="C62" s="2" t="s">
        <v>1264</v>
      </c>
    </row>
    <row r="63" spans="2:3" ht="12">
      <c r="B63" s="2">
        <v>19</v>
      </c>
      <c r="C63" s="2" t="s">
        <v>1247</v>
      </c>
    </row>
    <row r="64" spans="2:3" ht="12">
      <c r="B64" s="11">
        <v>20</v>
      </c>
      <c r="C64" s="11" t="s">
        <v>1265</v>
      </c>
    </row>
    <row r="66" ht="12">
      <c r="B66" s="2" t="s">
        <v>1602</v>
      </c>
    </row>
    <row r="67" spans="2:3" ht="12">
      <c r="B67" s="11">
        <v>1</v>
      </c>
      <c r="C67" s="11" t="s">
        <v>980</v>
      </c>
    </row>
    <row r="68" spans="2:3" ht="12">
      <c r="B68" s="2">
        <v>2</v>
      </c>
      <c r="C68" s="2" t="s">
        <v>976</v>
      </c>
    </row>
    <row r="69" spans="2:3" ht="12">
      <c r="B69" s="2">
        <v>3</v>
      </c>
      <c r="C69" s="2" t="s">
        <v>977</v>
      </c>
    </row>
    <row r="70" spans="2:3" ht="12">
      <c r="B70" s="2">
        <v>4</v>
      </c>
      <c r="C70" s="2" t="s">
        <v>978</v>
      </c>
    </row>
    <row r="71" spans="2:3" ht="12">
      <c r="B71" s="2">
        <v>5</v>
      </c>
      <c r="C71" s="2" t="s">
        <v>979</v>
      </c>
    </row>
    <row r="73" ht="12">
      <c r="B73" s="2" t="s">
        <v>1603</v>
      </c>
    </row>
    <row r="74" spans="2:3" ht="12">
      <c r="B74" s="11">
        <v>1</v>
      </c>
      <c r="C74" s="11" t="s">
        <v>984</v>
      </c>
    </row>
    <row r="75" spans="2:3" ht="12">
      <c r="B75" s="11">
        <v>2</v>
      </c>
      <c r="C75" s="13" t="s">
        <v>981</v>
      </c>
    </row>
    <row r="76" spans="2:3" ht="12">
      <c r="B76" s="2">
        <v>3</v>
      </c>
      <c r="C76" s="7" t="s">
        <v>982</v>
      </c>
    </row>
    <row r="77" spans="2:3" ht="12">
      <c r="B77" s="2">
        <v>4</v>
      </c>
      <c r="C77" s="7" t="s">
        <v>983</v>
      </c>
    </row>
    <row r="78" spans="2:3" ht="12">
      <c r="B78" s="2">
        <v>5</v>
      </c>
      <c r="C78" s="7" t="s">
        <v>986</v>
      </c>
    </row>
    <row r="79" spans="2:3" ht="12">
      <c r="B79" s="2">
        <v>6</v>
      </c>
      <c r="C79" s="7" t="s">
        <v>985</v>
      </c>
    </row>
    <row r="80" spans="2:3" ht="12">
      <c r="B80" s="2">
        <v>7</v>
      </c>
      <c r="C80" s="2" t="s">
        <v>987</v>
      </c>
    </row>
    <row r="81" ht="12">
      <c r="C81" s="2" t="s">
        <v>1440</v>
      </c>
    </row>
    <row r="82" ht="12">
      <c r="C82" s="2" t="s">
        <v>1441</v>
      </c>
    </row>
    <row r="83" spans="2:3" ht="12">
      <c r="B83" s="2">
        <v>8</v>
      </c>
      <c r="C83" s="2" t="s">
        <v>988</v>
      </c>
    </row>
    <row r="84" spans="2:3" ht="12">
      <c r="B84" s="11">
        <v>9</v>
      </c>
      <c r="C84" s="11" t="s">
        <v>989</v>
      </c>
    </row>
    <row r="85" spans="2:3" ht="12">
      <c r="B85" s="2">
        <v>10</v>
      </c>
      <c r="C85" s="2" t="s">
        <v>990</v>
      </c>
    </row>
    <row r="86" ht="12">
      <c r="C86" s="2" t="s">
        <v>1442</v>
      </c>
    </row>
    <row r="87" ht="12">
      <c r="C87" s="2" t="s">
        <v>1443</v>
      </c>
    </row>
    <row r="88" ht="12">
      <c r="C88" s="2" t="s">
        <v>1444</v>
      </c>
    </row>
    <row r="89" spans="2:3" ht="12">
      <c r="B89" s="2">
        <v>11</v>
      </c>
      <c r="C89" s="2" t="s">
        <v>991</v>
      </c>
    </row>
    <row r="90" spans="2:3" ht="12">
      <c r="B90" s="2">
        <v>12</v>
      </c>
      <c r="C90" s="2" t="s">
        <v>992</v>
      </c>
    </row>
    <row r="91" spans="2:3" ht="12">
      <c r="B91" s="2">
        <v>13</v>
      </c>
      <c r="C91" s="7" t="s">
        <v>993</v>
      </c>
    </row>
    <row r="92" spans="2:3" ht="12">
      <c r="B92" s="2">
        <v>14</v>
      </c>
      <c r="C92" s="2" t="s">
        <v>994</v>
      </c>
    </row>
    <row r="93" spans="2:3" ht="12">
      <c r="B93" s="2">
        <v>15</v>
      </c>
      <c r="C93" s="7" t="s">
        <v>995</v>
      </c>
    </row>
    <row r="94" spans="2:3" ht="12">
      <c r="B94" s="2">
        <v>16</v>
      </c>
      <c r="C94" s="2" t="s">
        <v>996</v>
      </c>
    </row>
    <row r="95" spans="2:3" ht="12">
      <c r="B95" s="2">
        <v>17</v>
      </c>
      <c r="C95" s="2" t="s">
        <v>1433</v>
      </c>
    </row>
    <row r="96" spans="2:3" ht="12">
      <c r="B96" s="2">
        <v>18</v>
      </c>
      <c r="C96" s="2" t="s">
        <v>1434</v>
      </c>
    </row>
    <row r="97" spans="2:3" ht="12">
      <c r="B97" s="11">
        <v>19</v>
      </c>
      <c r="C97" s="11" t="s">
        <v>1435</v>
      </c>
    </row>
    <row r="98" spans="2:3" ht="12">
      <c r="B98" s="2">
        <v>20</v>
      </c>
      <c r="C98" s="2" t="s">
        <v>1436</v>
      </c>
    </row>
    <row r="99" spans="2:3" ht="12">
      <c r="B99" s="2">
        <v>21</v>
      </c>
      <c r="C99" s="2" t="s">
        <v>1437</v>
      </c>
    </row>
    <row r="100" spans="2:3" ht="12">
      <c r="B100" s="2">
        <v>22</v>
      </c>
      <c r="C100" s="2" t="s">
        <v>1438</v>
      </c>
    </row>
    <row r="101" spans="2:3" ht="12">
      <c r="B101" s="2">
        <v>23</v>
      </c>
      <c r="C101" s="2" t="s">
        <v>1439</v>
      </c>
    </row>
    <row r="102" spans="2:3" ht="12">
      <c r="B102" s="2">
        <v>24</v>
      </c>
      <c r="C102" s="2" t="s">
        <v>997</v>
      </c>
    </row>
    <row r="103" spans="2:3" ht="12">
      <c r="B103" s="2">
        <v>25</v>
      </c>
      <c r="C103" s="2" t="s">
        <v>998</v>
      </c>
    </row>
    <row r="104" ht="12">
      <c r="C104" s="7"/>
    </row>
    <row r="105" ht="12">
      <c r="B105" s="2" t="s">
        <v>1604</v>
      </c>
    </row>
    <row r="106" spans="2:3" ht="12">
      <c r="B106" s="11">
        <v>1</v>
      </c>
      <c r="C106" s="12" t="s">
        <v>1445</v>
      </c>
    </row>
    <row r="107" spans="2:3" ht="12">
      <c r="B107" s="2">
        <v>2</v>
      </c>
      <c r="C107" s="6" t="s">
        <v>999</v>
      </c>
    </row>
    <row r="108" spans="2:3" ht="11.25" customHeight="1">
      <c r="B108" s="2">
        <v>3</v>
      </c>
      <c r="C108" s="6" t="s">
        <v>1000</v>
      </c>
    </row>
    <row r="109" spans="2:3" ht="12">
      <c r="B109" s="2">
        <v>4</v>
      </c>
      <c r="C109" s="6" t="s">
        <v>1001</v>
      </c>
    </row>
    <row r="110" ht="12">
      <c r="C110" s="6" t="s">
        <v>1446</v>
      </c>
    </row>
    <row r="111" ht="12">
      <c r="C111" s="6" t="s">
        <v>1447</v>
      </c>
    </row>
    <row r="112" ht="12">
      <c r="C112" s="6" t="s">
        <v>1448</v>
      </c>
    </row>
    <row r="113" spans="2:3" ht="12">
      <c r="B113" s="2">
        <v>5</v>
      </c>
      <c r="C113" s="6" t="s">
        <v>1002</v>
      </c>
    </row>
    <row r="114" ht="12">
      <c r="C114" s="6" t="s">
        <v>1449</v>
      </c>
    </row>
    <row r="115" ht="12">
      <c r="C115" s="6" t="s">
        <v>1450</v>
      </c>
    </row>
    <row r="116" ht="12">
      <c r="C116" s="6" t="s">
        <v>1451</v>
      </c>
    </row>
    <row r="117" ht="12">
      <c r="C117" s="6" t="s">
        <v>1452</v>
      </c>
    </row>
    <row r="118" spans="2:3" ht="12">
      <c r="B118" s="2">
        <v>6</v>
      </c>
      <c r="C118" s="6" t="s">
        <v>1003</v>
      </c>
    </row>
    <row r="119" spans="2:3" ht="12">
      <c r="B119" s="2">
        <v>7</v>
      </c>
      <c r="C119" s="6" t="s">
        <v>1004</v>
      </c>
    </row>
    <row r="120" spans="2:3" ht="12">
      <c r="B120" s="2">
        <v>8</v>
      </c>
      <c r="C120" s="6" t="s">
        <v>1005</v>
      </c>
    </row>
    <row r="121" spans="2:3" ht="12">
      <c r="B121" s="2">
        <v>9</v>
      </c>
      <c r="C121" s="6" t="s">
        <v>1006</v>
      </c>
    </row>
    <row r="122" ht="12">
      <c r="C122" s="6"/>
    </row>
    <row r="123" ht="12">
      <c r="B123" s="2" t="s">
        <v>1605</v>
      </c>
    </row>
    <row r="124" spans="2:3" ht="24" customHeight="1">
      <c r="B124" s="11">
        <v>1</v>
      </c>
      <c r="C124" s="14" t="s">
        <v>1407</v>
      </c>
    </row>
    <row r="125" spans="2:3" ht="12" customHeight="1">
      <c r="B125" s="2">
        <v>2</v>
      </c>
      <c r="C125" s="9" t="s">
        <v>1007</v>
      </c>
    </row>
    <row r="126" spans="2:3" ht="12">
      <c r="B126" s="2">
        <v>3</v>
      </c>
      <c r="C126" s="2" t="s">
        <v>1008</v>
      </c>
    </row>
    <row r="127" spans="2:3" ht="12">
      <c r="B127" s="2">
        <v>4</v>
      </c>
      <c r="C127" s="2" t="s">
        <v>1009</v>
      </c>
    </row>
    <row r="128" spans="2:3" ht="12">
      <c r="B128" s="11">
        <v>5</v>
      </c>
      <c r="C128" s="11" t="s">
        <v>1010</v>
      </c>
    </row>
    <row r="129" spans="2:3" ht="12">
      <c r="B129" s="2">
        <v>6</v>
      </c>
      <c r="C129" s="2" t="s">
        <v>1011</v>
      </c>
    </row>
    <row r="130" spans="2:3" ht="12">
      <c r="B130" s="2">
        <v>7</v>
      </c>
      <c r="C130" s="2" t="s">
        <v>1012</v>
      </c>
    </row>
    <row r="131" spans="2:3" ht="12">
      <c r="B131" s="2">
        <v>8</v>
      </c>
      <c r="C131" s="6" t="s">
        <v>1408</v>
      </c>
    </row>
    <row r="132" spans="2:3" ht="12">
      <c r="B132" s="2">
        <v>9</v>
      </c>
      <c r="C132" s="6" t="s">
        <v>1013</v>
      </c>
    </row>
    <row r="133" ht="12">
      <c r="C133" s="6"/>
    </row>
    <row r="134" ht="12">
      <c r="B134" s="2" t="s">
        <v>1588</v>
      </c>
    </row>
    <row r="135" spans="2:3" ht="12">
      <c r="B135" s="2">
        <v>1</v>
      </c>
      <c r="C135" s="2" t="s">
        <v>1410</v>
      </c>
    </row>
    <row r="136" spans="2:3" ht="12">
      <c r="B136" s="2">
        <v>2</v>
      </c>
      <c r="C136" s="2" t="s">
        <v>1411</v>
      </c>
    </row>
    <row r="137" spans="2:3" ht="12">
      <c r="B137" s="2">
        <v>3</v>
      </c>
      <c r="C137" s="2" t="s">
        <v>1414</v>
      </c>
    </row>
    <row r="138" spans="2:3" ht="12">
      <c r="B138" s="2">
        <v>4</v>
      </c>
      <c r="C138" s="2" t="s">
        <v>1413</v>
      </c>
    </row>
    <row r="139" spans="2:3" ht="24" customHeight="1">
      <c r="B139" s="11">
        <v>5</v>
      </c>
      <c r="C139" s="14" t="s">
        <v>1415</v>
      </c>
    </row>
    <row r="140" spans="2:3" ht="24" customHeight="1">
      <c r="B140" s="2">
        <v>6</v>
      </c>
      <c r="C140" s="9" t="s">
        <v>1412</v>
      </c>
    </row>
    <row r="141" spans="2:3" ht="24">
      <c r="B141" s="11">
        <v>7</v>
      </c>
      <c r="C141" s="15" t="s">
        <v>317</v>
      </c>
    </row>
    <row r="142" spans="2:3" ht="39" customHeight="1">
      <c r="B142" s="2">
        <v>8</v>
      </c>
      <c r="C142" s="8" t="s">
        <v>1409</v>
      </c>
    </row>
    <row r="143" spans="2:3" ht="38.25" customHeight="1">
      <c r="B143" s="2">
        <v>9</v>
      </c>
      <c r="C143" s="8" t="s">
        <v>1416</v>
      </c>
    </row>
    <row r="144" spans="2:3" ht="12">
      <c r="B144" s="2">
        <v>10</v>
      </c>
      <c r="C144" s="2" t="s">
        <v>1417</v>
      </c>
    </row>
    <row r="145" ht="12">
      <c r="C145" s="2" t="s">
        <v>1584</v>
      </c>
    </row>
    <row r="146" ht="12">
      <c r="C146" s="2" t="s">
        <v>1585</v>
      </c>
    </row>
    <row r="147" spans="2:3" ht="12">
      <c r="B147" s="2">
        <v>11</v>
      </c>
      <c r="C147" s="2" t="s">
        <v>1418</v>
      </c>
    </row>
    <row r="149" ht="12">
      <c r="B149" s="2" t="s">
        <v>1606</v>
      </c>
    </row>
    <row r="150" spans="2:3" ht="12">
      <c r="B150" s="2">
        <v>1</v>
      </c>
      <c r="C150" s="2" t="s">
        <v>1419</v>
      </c>
    </row>
    <row r="151" ht="12">
      <c r="C151" s="2" t="s">
        <v>1455</v>
      </c>
    </row>
    <row r="152" ht="12">
      <c r="C152" s="2" t="s">
        <v>1456</v>
      </c>
    </row>
    <row r="153" ht="12">
      <c r="C153" s="2" t="s">
        <v>1457</v>
      </c>
    </row>
    <row r="154" spans="2:3" ht="12">
      <c r="B154" s="2">
        <v>2</v>
      </c>
      <c r="C154" s="2" t="s">
        <v>1421</v>
      </c>
    </row>
    <row r="155" spans="2:3" ht="12">
      <c r="B155" s="2">
        <v>3</v>
      </c>
      <c r="C155" s="2" t="s">
        <v>1420</v>
      </c>
    </row>
    <row r="156" spans="2:3" ht="24" customHeight="1">
      <c r="B156" s="2">
        <v>4</v>
      </c>
      <c r="C156" s="9" t="s">
        <v>1423</v>
      </c>
    </row>
    <row r="157" spans="2:3" ht="12">
      <c r="B157" s="2">
        <v>5</v>
      </c>
      <c r="C157" s="2" t="s">
        <v>1424</v>
      </c>
    </row>
    <row r="158" spans="2:3" ht="12">
      <c r="B158" s="2">
        <v>6</v>
      </c>
      <c r="C158" s="2" t="s">
        <v>1425</v>
      </c>
    </row>
    <row r="159" spans="2:3" ht="12">
      <c r="B159" s="2">
        <v>7</v>
      </c>
      <c r="C159" s="2" t="s">
        <v>1426</v>
      </c>
    </row>
    <row r="160" spans="2:3" ht="24" customHeight="1">
      <c r="B160" s="2">
        <v>8</v>
      </c>
      <c r="C160" s="9" t="s">
        <v>1427</v>
      </c>
    </row>
    <row r="161" spans="2:3" ht="12" customHeight="1">
      <c r="B161" s="2">
        <v>9</v>
      </c>
      <c r="C161" s="9" t="s">
        <v>1428</v>
      </c>
    </row>
    <row r="162" spans="2:3" ht="12" customHeight="1">
      <c r="B162" s="2">
        <v>10</v>
      </c>
      <c r="C162" s="9" t="s">
        <v>1429</v>
      </c>
    </row>
    <row r="163" spans="2:3" ht="12" customHeight="1">
      <c r="B163" s="2">
        <v>11</v>
      </c>
      <c r="C163" s="9" t="s">
        <v>1430</v>
      </c>
    </row>
    <row r="164" ht="12" customHeight="1">
      <c r="C164" s="9" t="s">
        <v>1458</v>
      </c>
    </row>
    <row r="165" ht="12" customHeight="1">
      <c r="C165" s="9" t="s">
        <v>1459</v>
      </c>
    </row>
    <row r="166" spans="2:3" ht="12">
      <c r="B166" s="2">
        <v>12</v>
      </c>
      <c r="C166" s="2" t="s">
        <v>1422</v>
      </c>
    </row>
    <row r="167" spans="2:3" ht="12">
      <c r="B167" s="2">
        <v>13</v>
      </c>
      <c r="C167" s="2" t="s">
        <v>1431</v>
      </c>
    </row>
    <row r="168" spans="2:3" ht="12">
      <c r="B168" s="2">
        <v>14</v>
      </c>
      <c r="C168" s="2" t="s">
        <v>1595</v>
      </c>
    </row>
    <row r="169" spans="2:3" ht="12">
      <c r="B169" s="2">
        <v>15</v>
      </c>
      <c r="C169" s="2" t="s">
        <v>1607</v>
      </c>
    </row>
    <row r="170" ht="12">
      <c r="C170" s="2" t="s">
        <v>1460</v>
      </c>
    </row>
    <row r="171" ht="12">
      <c r="C171" s="2" t="s">
        <v>1461</v>
      </c>
    </row>
    <row r="172" ht="12">
      <c r="C172" s="2" t="s">
        <v>1462</v>
      </c>
    </row>
    <row r="173" spans="2:3" ht="12">
      <c r="B173" s="11">
        <v>16</v>
      </c>
      <c r="C173" s="11" t="s">
        <v>1454</v>
      </c>
    </row>
    <row r="174" spans="2:3" ht="12">
      <c r="B174" s="2">
        <v>17</v>
      </c>
      <c r="C174" s="2" t="s">
        <v>1432</v>
      </c>
    </row>
    <row r="176" ht="12">
      <c r="B176" s="2" t="s">
        <v>1466</v>
      </c>
    </row>
    <row r="177" spans="2:3" ht="12">
      <c r="B177" s="2">
        <v>1</v>
      </c>
      <c r="C177" s="2" t="s">
        <v>1685</v>
      </c>
    </row>
    <row r="178" spans="2:3" ht="12">
      <c r="B178" s="2">
        <v>2</v>
      </c>
      <c r="C178" s="2" t="s">
        <v>1691</v>
      </c>
    </row>
    <row r="179" spans="2:3" ht="12">
      <c r="B179" s="11">
        <v>3</v>
      </c>
      <c r="C179" s="11" t="s">
        <v>1692</v>
      </c>
    </row>
    <row r="180" spans="2:3" ht="12">
      <c r="B180" s="2">
        <v>4</v>
      </c>
      <c r="C180" s="2" t="s">
        <v>1686</v>
      </c>
    </row>
    <row r="181" spans="2:3" ht="12">
      <c r="B181" s="2">
        <v>5</v>
      </c>
      <c r="C181" s="2" t="s">
        <v>1681</v>
      </c>
    </row>
    <row r="182" spans="2:3" ht="12">
      <c r="B182" s="2">
        <v>6</v>
      </c>
      <c r="C182" s="2" t="s">
        <v>1687</v>
      </c>
    </row>
    <row r="183" spans="2:3" ht="12">
      <c r="B183" s="2">
        <v>7</v>
      </c>
      <c r="C183" s="2" t="s">
        <v>1684</v>
      </c>
    </row>
    <row r="184" spans="2:3" ht="12">
      <c r="B184" s="2">
        <v>8</v>
      </c>
      <c r="C184" s="2" t="s">
        <v>1688</v>
      </c>
    </row>
    <row r="185" spans="2:3" ht="12">
      <c r="B185" s="2">
        <v>9</v>
      </c>
      <c r="C185" s="2" t="s">
        <v>1689</v>
      </c>
    </row>
    <row r="186" spans="2:3" ht="12">
      <c r="B186" s="2">
        <v>10</v>
      </c>
      <c r="C186" s="2" t="s">
        <v>1690</v>
      </c>
    </row>
    <row r="187" spans="2:3" ht="12">
      <c r="B187" s="11">
        <v>11</v>
      </c>
      <c r="C187" s="11" t="s">
        <v>1682</v>
      </c>
    </row>
    <row r="188" spans="2:3" ht="12">
      <c r="B188" s="11"/>
      <c r="C188" s="11" t="s">
        <v>1463</v>
      </c>
    </row>
    <row r="189" ht="12">
      <c r="C189" s="2" t="s">
        <v>1464</v>
      </c>
    </row>
    <row r="190" spans="2:3" ht="12">
      <c r="B190" s="2">
        <v>12</v>
      </c>
      <c r="C190" s="2" t="s">
        <v>1683</v>
      </c>
    </row>
    <row r="192" ht="12">
      <c r="B192" s="2" t="s">
        <v>1465</v>
      </c>
    </row>
    <row r="193" spans="2:3" ht="12">
      <c r="B193" s="2">
        <v>1</v>
      </c>
      <c r="C193" s="2" t="s">
        <v>1693</v>
      </c>
    </row>
    <row r="194" ht="12">
      <c r="C194" s="2" t="s">
        <v>1467</v>
      </c>
    </row>
    <row r="195" ht="12">
      <c r="C195" s="2" t="s">
        <v>1468</v>
      </c>
    </row>
    <row r="196" spans="2:3" ht="12">
      <c r="B196" s="2">
        <v>2</v>
      </c>
      <c r="C196" s="2" t="s">
        <v>1694</v>
      </c>
    </row>
    <row r="197" ht="12">
      <c r="C197" s="2" t="s">
        <v>1467</v>
      </c>
    </row>
    <row r="198" ht="12">
      <c r="C198" s="2" t="s">
        <v>1468</v>
      </c>
    </row>
    <row r="199" spans="2:3" ht="12">
      <c r="B199" s="2">
        <v>3</v>
      </c>
      <c r="C199" s="2" t="s">
        <v>1695</v>
      </c>
    </row>
    <row r="200" ht="12">
      <c r="C200" s="2" t="s">
        <v>1469</v>
      </c>
    </row>
    <row r="201" ht="12">
      <c r="C201" s="2" t="s">
        <v>1470</v>
      </c>
    </row>
    <row r="202" spans="2:3" ht="12">
      <c r="B202" s="2">
        <v>4</v>
      </c>
      <c r="C202" s="2" t="s">
        <v>1696</v>
      </c>
    </row>
    <row r="203" spans="2:3" ht="12">
      <c r="B203" s="2">
        <v>5</v>
      </c>
      <c r="C203" s="2" t="s">
        <v>1697</v>
      </c>
    </row>
    <row r="204" ht="12">
      <c r="C204" s="2" t="s">
        <v>1471</v>
      </c>
    </row>
    <row r="205" ht="12">
      <c r="C205" s="2" t="s">
        <v>1472</v>
      </c>
    </row>
    <row r="206" ht="12">
      <c r="C206" s="2" t="s">
        <v>1473</v>
      </c>
    </row>
    <row r="207" ht="12">
      <c r="C207" s="2" t="s">
        <v>1474</v>
      </c>
    </row>
    <row r="208" spans="2:3" ht="12">
      <c r="B208" s="11">
        <v>6</v>
      </c>
      <c r="C208" s="11" t="s">
        <v>1698</v>
      </c>
    </row>
    <row r="209" spans="2:3" ht="12">
      <c r="B209" s="11"/>
      <c r="C209" s="11" t="s">
        <v>1475</v>
      </c>
    </row>
    <row r="210" ht="12">
      <c r="C210" s="2" t="s">
        <v>1476</v>
      </c>
    </row>
    <row r="211" spans="2:3" ht="12">
      <c r="B211" s="2">
        <v>7</v>
      </c>
      <c r="C211" s="2" t="s">
        <v>1699</v>
      </c>
    </row>
    <row r="212" spans="2:3" ht="12">
      <c r="B212" s="2">
        <v>8</v>
      </c>
      <c r="C212" s="2" t="s">
        <v>1700</v>
      </c>
    </row>
    <row r="213" spans="2:3" ht="12">
      <c r="B213" s="2">
        <v>9</v>
      </c>
      <c r="C213" s="2" t="s">
        <v>1704</v>
      </c>
    </row>
    <row r="214" spans="2:3" ht="12">
      <c r="B214" s="2">
        <v>10</v>
      </c>
      <c r="C214" s="2" t="s">
        <v>1701</v>
      </c>
    </row>
    <row r="215" spans="2:3" ht="12">
      <c r="B215" s="2">
        <v>11</v>
      </c>
      <c r="C215" s="2" t="s">
        <v>1702</v>
      </c>
    </row>
    <row r="216" spans="2:3" ht="12">
      <c r="B216" s="2">
        <v>12</v>
      </c>
      <c r="C216" s="2" t="s">
        <v>1703</v>
      </c>
    </row>
    <row r="218" ht="12">
      <c r="B218" s="2" t="s">
        <v>1477</v>
      </c>
    </row>
    <row r="219" spans="2:3" ht="12">
      <c r="B219" s="11">
        <v>1</v>
      </c>
      <c r="C219" s="11" t="s">
        <v>1615</v>
      </c>
    </row>
    <row r="220" spans="2:3" ht="12">
      <c r="B220" s="2">
        <v>2</v>
      </c>
      <c r="C220" s="2" t="s">
        <v>1659</v>
      </c>
    </row>
    <row r="221" spans="2:3" ht="24" customHeight="1">
      <c r="B221" s="2">
        <v>3</v>
      </c>
      <c r="C221" s="9" t="s">
        <v>1660</v>
      </c>
    </row>
    <row r="222" spans="2:3" ht="12">
      <c r="B222" s="2">
        <v>4</v>
      </c>
      <c r="C222" s="2" t="s">
        <v>1661</v>
      </c>
    </row>
    <row r="223" spans="2:3" ht="12">
      <c r="B223" s="11">
        <v>5</v>
      </c>
      <c r="C223" s="11" t="s">
        <v>1705</v>
      </c>
    </row>
    <row r="224" spans="2:3" ht="12">
      <c r="B224" s="2">
        <v>6</v>
      </c>
      <c r="C224" s="2" t="s">
        <v>1706</v>
      </c>
    </row>
    <row r="226" ht="12">
      <c r="B226" s="2" t="s">
        <v>1608</v>
      </c>
    </row>
    <row r="227" spans="2:3" ht="12">
      <c r="B227" s="11">
        <v>1</v>
      </c>
      <c r="C227" s="11" t="s">
        <v>1533</v>
      </c>
    </row>
    <row r="228" spans="2:3" ht="12">
      <c r="B228" s="2">
        <v>2</v>
      </c>
      <c r="C228" s="2" t="s">
        <v>163</v>
      </c>
    </row>
    <row r="229" spans="2:3" ht="12">
      <c r="B229" s="2">
        <v>3</v>
      </c>
      <c r="C229" s="2" t="s">
        <v>1707</v>
      </c>
    </row>
    <row r="230" spans="2:3" ht="12">
      <c r="B230" s="2">
        <v>4</v>
      </c>
      <c r="C230" s="2" t="s">
        <v>1708</v>
      </c>
    </row>
    <row r="231" spans="2:3" ht="12">
      <c r="B231" s="2">
        <v>5</v>
      </c>
      <c r="C231" s="2" t="s">
        <v>1709</v>
      </c>
    </row>
    <row r="232" spans="2:3" ht="12">
      <c r="B232" s="2">
        <v>6</v>
      </c>
      <c r="C232" s="2" t="s">
        <v>1710</v>
      </c>
    </row>
    <row r="233" spans="2:3" ht="12">
      <c r="B233" s="2">
        <v>7</v>
      </c>
      <c r="C233" s="2" t="s">
        <v>1711</v>
      </c>
    </row>
    <row r="234" spans="2:3" ht="12">
      <c r="B234" s="2">
        <v>8</v>
      </c>
      <c r="C234" s="2" t="s">
        <v>1712</v>
      </c>
    </row>
    <row r="235" spans="2:3" ht="12">
      <c r="B235" s="2">
        <v>9</v>
      </c>
      <c r="C235" s="2" t="s">
        <v>1713</v>
      </c>
    </row>
    <row r="236" spans="2:3" ht="12">
      <c r="B236" s="2">
        <v>10</v>
      </c>
      <c r="C236" s="2" t="s">
        <v>1714</v>
      </c>
    </row>
    <row r="237" spans="2:3" ht="12">
      <c r="B237" s="2">
        <v>11</v>
      </c>
      <c r="C237" s="2" t="s">
        <v>1715</v>
      </c>
    </row>
    <row r="238" spans="2:3" ht="12">
      <c r="B238" s="2">
        <v>12</v>
      </c>
      <c r="C238" s="2" t="s">
        <v>1716</v>
      </c>
    </row>
    <row r="239" spans="2:3" ht="12">
      <c r="B239" s="2">
        <v>13</v>
      </c>
      <c r="C239" s="2" t="s">
        <v>1717</v>
      </c>
    </row>
    <row r="240" spans="2:3" ht="12">
      <c r="B240" s="11">
        <v>14</v>
      </c>
      <c r="C240" s="11" t="s">
        <v>1718</v>
      </c>
    </row>
    <row r="241" spans="2:3" ht="12">
      <c r="B241" s="11">
        <v>15</v>
      </c>
      <c r="C241" s="11" t="s">
        <v>1719</v>
      </c>
    </row>
    <row r="242" spans="2:3" ht="12">
      <c r="B242" s="2">
        <v>16</v>
      </c>
      <c r="C242" s="2" t="s">
        <v>160</v>
      </c>
    </row>
    <row r="243" spans="2:3" ht="12">
      <c r="B243" s="2">
        <v>17</v>
      </c>
      <c r="C243" s="2" t="s">
        <v>161</v>
      </c>
    </row>
    <row r="244" spans="2:3" ht="12">
      <c r="B244" s="2">
        <v>18</v>
      </c>
      <c r="C244" s="2" t="s">
        <v>162</v>
      </c>
    </row>
    <row r="245" spans="2:3" ht="12">
      <c r="B245" s="2">
        <v>19</v>
      </c>
      <c r="C245" s="2" t="s">
        <v>1534</v>
      </c>
    </row>
    <row r="246" ht="12">
      <c r="C246" s="2" t="s">
        <v>164</v>
      </c>
    </row>
    <row r="247" ht="12">
      <c r="C247" s="2" t="s">
        <v>171</v>
      </c>
    </row>
    <row r="248" ht="12">
      <c r="C248" s="2" t="s">
        <v>165</v>
      </c>
    </row>
    <row r="249" ht="12">
      <c r="C249" s="2" t="s">
        <v>166</v>
      </c>
    </row>
    <row r="250" ht="12">
      <c r="C250" s="2" t="s">
        <v>167</v>
      </c>
    </row>
    <row r="251" ht="12">
      <c r="C251" s="2" t="s">
        <v>168</v>
      </c>
    </row>
    <row r="252" ht="12">
      <c r="C252" s="2" t="s">
        <v>169</v>
      </c>
    </row>
    <row r="253" spans="2:3" ht="12">
      <c r="B253" s="2">
        <v>20</v>
      </c>
      <c r="C253" s="2" t="s">
        <v>170</v>
      </c>
    </row>
    <row r="255" ht="12">
      <c r="B255" s="2" t="s">
        <v>1586</v>
      </c>
    </row>
    <row r="256" spans="2:3" ht="12">
      <c r="B256" s="11">
        <v>1</v>
      </c>
      <c r="C256" s="11" t="s">
        <v>172</v>
      </c>
    </row>
    <row r="257" spans="2:3" ht="12">
      <c r="B257" s="11"/>
      <c r="C257" s="11" t="s">
        <v>1535</v>
      </c>
    </row>
    <row r="258" ht="12">
      <c r="C258" s="2" t="s">
        <v>1536</v>
      </c>
    </row>
    <row r="259" spans="2:3" ht="12">
      <c r="B259" s="11">
        <v>2</v>
      </c>
      <c r="C259" s="11" t="s">
        <v>173</v>
      </c>
    </row>
    <row r="260" spans="2:3" ht="12">
      <c r="B260" s="2">
        <v>3</v>
      </c>
      <c r="C260" s="2" t="s">
        <v>174</v>
      </c>
    </row>
    <row r="261" spans="2:3" ht="12">
      <c r="B261" s="2">
        <v>4</v>
      </c>
      <c r="C261" s="2" t="s">
        <v>175</v>
      </c>
    </row>
    <row r="262" spans="2:3" ht="12">
      <c r="B262" s="2">
        <v>5</v>
      </c>
      <c r="C262" s="2" t="s">
        <v>176</v>
      </c>
    </row>
    <row r="263" spans="2:3" ht="12">
      <c r="B263" s="2">
        <v>6</v>
      </c>
      <c r="C263" s="2" t="s">
        <v>177</v>
      </c>
    </row>
    <row r="264" spans="2:3" ht="12">
      <c r="B264" s="2">
        <v>7</v>
      </c>
      <c r="C264" s="2" t="s">
        <v>178</v>
      </c>
    </row>
    <row r="265" spans="2:3" ht="12">
      <c r="B265" s="2">
        <v>8</v>
      </c>
      <c r="C265" s="2" t="s">
        <v>179</v>
      </c>
    </row>
    <row r="267" ht="12">
      <c r="B267" s="2" t="s">
        <v>1537</v>
      </c>
    </row>
    <row r="268" spans="2:3" ht="12">
      <c r="B268" s="2">
        <v>1</v>
      </c>
      <c r="C268" s="2" t="s">
        <v>180</v>
      </c>
    </row>
    <row r="269" ht="12">
      <c r="C269" s="2" t="s">
        <v>1496</v>
      </c>
    </row>
    <row r="270" ht="12">
      <c r="C270" s="2" t="s">
        <v>1497</v>
      </c>
    </row>
    <row r="271" ht="12">
      <c r="C271" s="2" t="s">
        <v>1498</v>
      </c>
    </row>
    <row r="272" ht="12">
      <c r="C272" s="2" t="s">
        <v>1506</v>
      </c>
    </row>
    <row r="273" ht="12">
      <c r="C273" s="2" t="s">
        <v>1507</v>
      </c>
    </row>
    <row r="274" ht="12">
      <c r="C274" s="2" t="s">
        <v>1508</v>
      </c>
    </row>
    <row r="275" ht="12">
      <c r="C275" s="2" t="s">
        <v>181</v>
      </c>
    </row>
    <row r="276" ht="12">
      <c r="C276" s="2" t="s">
        <v>1509</v>
      </c>
    </row>
    <row r="277" spans="2:3" ht="12">
      <c r="B277" s="2">
        <v>2</v>
      </c>
      <c r="C277" s="2" t="s">
        <v>182</v>
      </c>
    </row>
    <row r="278" ht="12">
      <c r="C278" s="2" t="s">
        <v>183</v>
      </c>
    </row>
    <row r="279" ht="12">
      <c r="C279" s="2" t="s">
        <v>1510</v>
      </c>
    </row>
    <row r="280" ht="12">
      <c r="C280" s="2" t="s">
        <v>1511</v>
      </c>
    </row>
    <row r="281" spans="2:3" ht="12">
      <c r="B281" s="2">
        <v>3</v>
      </c>
      <c r="C281" s="2" t="s">
        <v>1662</v>
      </c>
    </row>
    <row r="282" ht="12">
      <c r="C282" s="2" t="s">
        <v>1663</v>
      </c>
    </row>
    <row r="283" ht="12">
      <c r="C283" s="2" t="s">
        <v>1664</v>
      </c>
    </row>
    <row r="284" ht="12">
      <c r="C284" s="2" t="s">
        <v>1665</v>
      </c>
    </row>
    <row r="285" spans="2:3" ht="12">
      <c r="B285" s="2">
        <v>4</v>
      </c>
      <c r="C285" s="2" t="s">
        <v>187</v>
      </c>
    </row>
    <row r="286" ht="12">
      <c r="C286" s="2" t="s">
        <v>1442</v>
      </c>
    </row>
    <row r="287" ht="12">
      <c r="C287" s="2" t="s">
        <v>1512</v>
      </c>
    </row>
    <row r="288" spans="2:3" ht="12">
      <c r="B288" s="2">
        <v>5</v>
      </c>
      <c r="C288" s="2" t="s">
        <v>186</v>
      </c>
    </row>
    <row r="289" ht="12">
      <c r="C289" s="2" t="s">
        <v>1442</v>
      </c>
    </row>
    <row r="290" ht="12">
      <c r="C290" s="2" t="s">
        <v>1512</v>
      </c>
    </row>
    <row r="291" spans="2:3" ht="12">
      <c r="B291" s="2">
        <v>6</v>
      </c>
      <c r="C291" s="2" t="s">
        <v>185</v>
      </c>
    </row>
    <row r="292" ht="12">
      <c r="C292" s="2" t="s">
        <v>1442</v>
      </c>
    </row>
    <row r="293" ht="12">
      <c r="C293" s="2" t="s">
        <v>1512</v>
      </c>
    </row>
    <row r="294" spans="2:3" ht="12">
      <c r="B294" s="2">
        <v>7</v>
      </c>
      <c r="C294" s="2" t="s">
        <v>188</v>
      </c>
    </row>
    <row r="295" spans="2:3" ht="12">
      <c r="B295" s="2">
        <v>8</v>
      </c>
      <c r="C295" s="2" t="s">
        <v>184</v>
      </c>
    </row>
    <row r="296" spans="2:3" ht="12">
      <c r="B296" s="2">
        <v>9</v>
      </c>
      <c r="C296" s="2" t="s">
        <v>192</v>
      </c>
    </row>
    <row r="297" spans="2:3" ht="12">
      <c r="B297" s="2">
        <v>10</v>
      </c>
      <c r="C297" s="2" t="s">
        <v>189</v>
      </c>
    </row>
    <row r="298" spans="2:3" ht="12">
      <c r="B298" s="2">
        <v>11</v>
      </c>
      <c r="C298" s="2" t="s">
        <v>190</v>
      </c>
    </row>
    <row r="299" spans="2:3" ht="11.25" customHeight="1">
      <c r="B299" s="11">
        <v>12</v>
      </c>
      <c r="C299" s="11" t="s">
        <v>191</v>
      </c>
    </row>
    <row r="301" ht="12">
      <c r="B301" s="2" t="s">
        <v>1513</v>
      </c>
    </row>
    <row r="302" spans="2:3" ht="12">
      <c r="B302" s="2">
        <v>1</v>
      </c>
      <c r="C302" s="2" t="s">
        <v>193</v>
      </c>
    </row>
    <row r="303" spans="2:3" ht="12">
      <c r="B303" s="2">
        <v>2</v>
      </c>
      <c r="C303" s="2" t="s">
        <v>1514</v>
      </c>
    </row>
    <row r="304" spans="2:3" ht="12">
      <c r="B304" s="2">
        <v>3</v>
      </c>
      <c r="C304" s="2" t="s">
        <v>194</v>
      </c>
    </row>
    <row r="305" spans="2:3" ht="12">
      <c r="B305" s="2">
        <v>4</v>
      </c>
      <c r="C305" s="2" t="s">
        <v>195</v>
      </c>
    </row>
    <row r="306" spans="2:3" ht="12">
      <c r="B306" s="2">
        <v>5</v>
      </c>
      <c r="C306" s="2" t="s">
        <v>196</v>
      </c>
    </row>
    <row r="307" ht="12">
      <c r="C307" s="2" t="s">
        <v>1515</v>
      </c>
    </row>
    <row r="308" ht="12">
      <c r="C308" s="2" t="s">
        <v>1516</v>
      </c>
    </row>
    <row r="309" spans="2:3" ht="12">
      <c r="B309" s="2">
        <v>6</v>
      </c>
      <c r="C309" s="2" t="s">
        <v>197</v>
      </c>
    </row>
    <row r="310" ht="12">
      <c r="C310" s="2" t="s">
        <v>1517</v>
      </c>
    </row>
    <row r="311" ht="12">
      <c r="C311" s="2" t="s">
        <v>1518</v>
      </c>
    </row>
    <row r="312" spans="2:3" ht="12">
      <c r="B312" s="2">
        <v>7</v>
      </c>
      <c r="C312" s="2" t="s">
        <v>201</v>
      </c>
    </row>
    <row r="313" ht="12">
      <c r="C313" s="2" t="s">
        <v>1519</v>
      </c>
    </row>
    <row r="314" ht="12">
      <c r="C314" s="2" t="s">
        <v>1520</v>
      </c>
    </row>
    <row r="315" spans="2:3" ht="12">
      <c r="B315" s="2">
        <v>8</v>
      </c>
      <c r="C315" s="2" t="s">
        <v>198</v>
      </c>
    </row>
    <row r="316" spans="2:3" ht="12">
      <c r="B316" s="2">
        <v>9</v>
      </c>
      <c r="C316" s="2" t="s">
        <v>199</v>
      </c>
    </row>
    <row r="317" spans="2:3" ht="12">
      <c r="B317" s="2">
        <v>10</v>
      </c>
      <c r="C317" s="2" t="s">
        <v>200</v>
      </c>
    </row>
    <row r="318" ht="12">
      <c r="C318" s="2" t="s">
        <v>1519</v>
      </c>
    </row>
    <row r="319" ht="12">
      <c r="C319" s="2" t="s">
        <v>1520</v>
      </c>
    </row>
    <row r="320" ht="12">
      <c r="C320" s="2" t="s">
        <v>1521</v>
      </c>
    </row>
    <row r="321" spans="2:3" ht="12">
      <c r="B321" s="2">
        <v>11</v>
      </c>
      <c r="C321" s="2" t="s">
        <v>205</v>
      </c>
    </row>
    <row r="322" ht="12">
      <c r="C322" s="2" t="s">
        <v>1522</v>
      </c>
    </row>
    <row r="323" ht="12">
      <c r="C323" s="2" t="s">
        <v>1523</v>
      </c>
    </row>
    <row r="324" ht="12">
      <c r="C324" s="2" t="s">
        <v>1524</v>
      </c>
    </row>
    <row r="325" spans="2:3" ht="12">
      <c r="B325" s="2">
        <v>12</v>
      </c>
      <c r="C325" s="2" t="s">
        <v>206</v>
      </c>
    </row>
    <row r="326" ht="12">
      <c r="C326" s="2" t="s">
        <v>1522</v>
      </c>
    </row>
    <row r="327" ht="12">
      <c r="C327" s="2" t="s">
        <v>1525</v>
      </c>
    </row>
    <row r="328" ht="12">
      <c r="C328" s="2" t="s">
        <v>1526</v>
      </c>
    </row>
    <row r="329" spans="2:3" ht="12">
      <c r="B329" s="2">
        <v>13</v>
      </c>
      <c r="C329" s="2" t="s">
        <v>207</v>
      </c>
    </row>
    <row r="330" spans="2:3" ht="12">
      <c r="B330" s="11">
        <v>14</v>
      </c>
      <c r="C330" s="11" t="s">
        <v>202</v>
      </c>
    </row>
    <row r="331" spans="2:3" ht="12">
      <c r="B331" s="11">
        <v>15</v>
      </c>
      <c r="C331" s="11" t="s">
        <v>203</v>
      </c>
    </row>
    <row r="332" spans="2:3" ht="12">
      <c r="B332" s="2">
        <v>16</v>
      </c>
      <c r="C332" s="2" t="s">
        <v>208</v>
      </c>
    </row>
    <row r="333" spans="2:3" ht="12">
      <c r="B333" s="2">
        <v>17</v>
      </c>
      <c r="C333" s="2" t="s">
        <v>204</v>
      </c>
    </row>
    <row r="335" ht="12">
      <c r="B335" s="2" t="s">
        <v>1587</v>
      </c>
    </row>
    <row r="336" spans="2:3" ht="12">
      <c r="B336" s="11">
        <v>1</v>
      </c>
      <c r="C336" s="11" t="s">
        <v>1616</v>
      </c>
    </row>
    <row r="337" spans="2:3" ht="12">
      <c r="B337" s="11"/>
      <c r="C337" s="11" t="s">
        <v>1527</v>
      </c>
    </row>
    <row r="338" ht="12">
      <c r="C338" s="2" t="s">
        <v>1528</v>
      </c>
    </row>
    <row r="339" ht="12">
      <c r="C339" s="2" t="s">
        <v>1529</v>
      </c>
    </row>
    <row r="340" ht="12">
      <c r="C340" s="2" t="s">
        <v>1530</v>
      </c>
    </row>
    <row r="341" spans="2:3" ht="12">
      <c r="B341" s="2">
        <v>2</v>
      </c>
      <c r="C341" s="2" t="s">
        <v>1617</v>
      </c>
    </row>
    <row r="342" spans="2:3" ht="12">
      <c r="B342" s="2">
        <v>3</v>
      </c>
      <c r="C342" s="10" t="s">
        <v>1618</v>
      </c>
    </row>
    <row r="343" spans="2:3" ht="12">
      <c r="B343" s="2">
        <v>4</v>
      </c>
      <c r="C343" s="2" t="s">
        <v>1619</v>
      </c>
    </row>
    <row r="344" spans="2:3" ht="12">
      <c r="B344" s="2">
        <v>5</v>
      </c>
      <c r="C344" s="10" t="s">
        <v>1620</v>
      </c>
    </row>
    <row r="345" spans="2:3" ht="12">
      <c r="B345" s="2">
        <v>6</v>
      </c>
      <c r="C345" s="10" t="s">
        <v>1621</v>
      </c>
    </row>
    <row r="346" spans="2:3" ht="12">
      <c r="B346" s="11">
        <v>7</v>
      </c>
      <c r="C346" s="16" t="s">
        <v>1622</v>
      </c>
    </row>
    <row r="347" spans="2:3" ht="12">
      <c r="B347" s="2">
        <v>8</v>
      </c>
      <c r="C347" s="10" t="s">
        <v>1623</v>
      </c>
    </row>
    <row r="348" spans="2:3" ht="12">
      <c r="B348" s="2">
        <v>9</v>
      </c>
      <c r="C348" s="6" t="s">
        <v>1624</v>
      </c>
    </row>
    <row r="349" spans="2:3" ht="12">
      <c r="B349" s="2">
        <v>10</v>
      </c>
      <c r="C349" s="6" t="s">
        <v>1625</v>
      </c>
    </row>
    <row r="350" spans="2:3" ht="12">
      <c r="B350" s="2">
        <v>11</v>
      </c>
      <c r="C350" s="6" t="s">
        <v>1626</v>
      </c>
    </row>
    <row r="351" spans="2:3" ht="12">
      <c r="B351" s="2">
        <v>12</v>
      </c>
      <c r="C351" s="6" t="s">
        <v>1627</v>
      </c>
    </row>
    <row r="353" ht="12">
      <c r="B353" s="2" t="s">
        <v>1531</v>
      </c>
    </row>
    <row r="354" spans="2:3" ht="12">
      <c r="B354" s="2">
        <v>1</v>
      </c>
      <c r="C354" s="2" t="s">
        <v>1635</v>
      </c>
    </row>
    <row r="355" ht="12">
      <c r="C355" s="2" t="s">
        <v>1478</v>
      </c>
    </row>
    <row r="356" ht="12">
      <c r="C356" s="2" t="s">
        <v>1479</v>
      </c>
    </row>
    <row r="357" spans="2:3" ht="12">
      <c r="B357" s="2">
        <v>2</v>
      </c>
      <c r="C357" s="2" t="s">
        <v>1532</v>
      </c>
    </row>
    <row r="358" spans="2:3" ht="12">
      <c r="B358" s="2">
        <v>3</v>
      </c>
      <c r="C358" s="2" t="s">
        <v>1657</v>
      </c>
    </row>
    <row r="359" spans="2:3" ht="12">
      <c r="B359" s="11">
        <v>4</v>
      </c>
      <c r="C359" s="11" t="s">
        <v>1658</v>
      </c>
    </row>
    <row r="360" spans="2:3" ht="24" customHeight="1">
      <c r="B360" s="2">
        <v>5</v>
      </c>
      <c r="C360" s="9" t="s">
        <v>1636</v>
      </c>
    </row>
    <row r="361" spans="2:3" ht="12">
      <c r="B361" s="2">
        <v>6</v>
      </c>
      <c r="C361" s="2" t="s">
        <v>1646</v>
      </c>
    </row>
    <row r="362" spans="2:3" ht="12">
      <c r="B362" s="2">
        <v>7</v>
      </c>
      <c r="C362" s="2" t="s">
        <v>1647</v>
      </c>
    </row>
    <row r="363" spans="2:3" ht="12">
      <c r="B363" s="2">
        <v>8</v>
      </c>
      <c r="C363" s="2" t="s">
        <v>1648</v>
      </c>
    </row>
    <row r="364" spans="2:3" ht="12">
      <c r="B364" s="2">
        <v>9</v>
      </c>
      <c r="C364" s="2" t="s">
        <v>1649</v>
      </c>
    </row>
    <row r="365" spans="2:3" ht="12">
      <c r="B365" s="2">
        <v>10</v>
      </c>
      <c r="C365" s="2" t="s">
        <v>1594</v>
      </c>
    </row>
    <row r="366" ht="12">
      <c r="C366" s="2" t="s">
        <v>1650</v>
      </c>
    </row>
    <row r="367" ht="12">
      <c r="C367" s="2" t="s">
        <v>1651</v>
      </c>
    </row>
    <row r="368" ht="12">
      <c r="C368" s="2" t="s">
        <v>1652</v>
      </c>
    </row>
    <row r="369" ht="12">
      <c r="C369" s="2" t="s">
        <v>1653</v>
      </c>
    </row>
    <row r="370" ht="12">
      <c r="C370" s="2" t="s">
        <v>1654</v>
      </c>
    </row>
    <row r="371" spans="2:3" ht="12">
      <c r="B371" s="2">
        <v>11</v>
      </c>
      <c r="C371" s="2" t="s">
        <v>1655</v>
      </c>
    </row>
    <row r="372" ht="12">
      <c r="C372" s="2" t="s">
        <v>1480</v>
      </c>
    </row>
    <row r="373" ht="12">
      <c r="C373" s="2" t="s">
        <v>1481</v>
      </c>
    </row>
    <row r="374" spans="2:3" ht="12">
      <c r="B374" s="2">
        <v>12</v>
      </c>
      <c r="C374" s="2" t="s">
        <v>1637</v>
      </c>
    </row>
    <row r="375" spans="2:3" ht="12">
      <c r="B375" s="2">
        <v>13</v>
      </c>
      <c r="C375" s="2" t="s">
        <v>1638</v>
      </c>
    </row>
    <row r="376" spans="2:3" ht="12">
      <c r="B376" s="2">
        <v>14</v>
      </c>
      <c r="C376" s="2" t="s">
        <v>1639</v>
      </c>
    </row>
    <row r="377" spans="2:3" ht="12">
      <c r="B377" s="2">
        <v>15</v>
      </c>
      <c r="C377" s="2" t="s">
        <v>1640</v>
      </c>
    </row>
    <row r="378" ht="12">
      <c r="C378" s="2" t="s">
        <v>1482</v>
      </c>
    </row>
    <row r="379" ht="12">
      <c r="C379" s="2" t="s">
        <v>1483</v>
      </c>
    </row>
    <row r="380" spans="2:3" ht="12">
      <c r="B380" s="2">
        <v>16</v>
      </c>
      <c r="C380" s="2" t="s">
        <v>1641</v>
      </c>
    </row>
    <row r="381" spans="2:3" ht="12">
      <c r="B381" s="2">
        <v>17</v>
      </c>
      <c r="C381" s="2" t="s">
        <v>1656</v>
      </c>
    </row>
    <row r="382" ht="12">
      <c r="C382" s="2" t="s">
        <v>1484</v>
      </c>
    </row>
    <row r="383" ht="12">
      <c r="C383" s="2" t="s">
        <v>1485</v>
      </c>
    </row>
    <row r="384" spans="2:3" ht="12">
      <c r="B384" s="2">
        <v>18</v>
      </c>
      <c r="C384" s="2" t="s">
        <v>1642</v>
      </c>
    </row>
    <row r="385" spans="2:3" ht="12">
      <c r="B385" s="2">
        <v>19</v>
      </c>
      <c r="C385" s="2" t="s">
        <v>1643</v>
      </c>
    </row>
    <row r="386" spans="2:3" ht="12">
      <c r="B386" s="2">
        <v>20</v>
      </c>
      <c r="C386" s="2" t="s">
        <v>1644</v>
      </c>
    </row>
    <row r="387" ht="12">
      <c r="C387" s="2" t="s">
        <v>1487</v>
      </c>
    </row>
    <row r="388" ht="12">
      <c r="C388" s="2" t="s">
        <v>1488</v>
      </c>
    </row>
    <row r="389" ht="12">
      <c r="C389" s="2" t="s">
        <v>1489</v>
      </c>
    </row>
    <row r="390" ht="12">
      <c r="C390" s="2" t="s">
        <v>1490</v>
      </c>
    </row>
    <row r="391" spans="2:3" ht="12">
      <c r="B391" s="2">
        <v>21</v>
      </c>
      <c r="C391" s="2" t="s">
        <v>1645</v>
      </c>
    </row>
    <row r="392" ht="12">
      <c r="C392" s="2" t="s">
        <v>1491</v>
      </c>
    </row>
    <row r="393" ht="12">
      <c r="C393" s="2" t="s">
        <v>1492</v>
      </c>
    </row>
    <row r="394" ht="12">
      <c r="C394" s="2" t="s">
        <v>1493</v>
      </c>
    </row>
    <row r="395" spans="2:3" ht="12">
      <c r="B395" s="2">
        <v>22</v>
      </c>
      <c r="C395" s="2" t="s">
        <v>1486</v>
      </c>
    </row>
    <row r="396" spans="2:3" ht="12">
      <c r="B396" s="2">
        <v>23</v>
      </c>
      <c r="C396" s="2" t="s">
        <v>1629</v>
      </c>
    </row>
    <row r="397" ht="12">
      <c r="C397" s="2" t="s">
        <v>1494</v>
      </c>
    </row>
    <row r="398" ht="12">
      <c r="C398" s="2" t="s">
        <v>1495</v>
      </c>
    </row>
    <row r="399" spans="2:3" ht="12">
      <c r="B399" s="2">
        <v>24</v>
      </c>
      <c r="C399" s="2" t="s">
        <v>1630</v>
      </c>
    </row>
    <row r="400" spans="2:3" ht="12">
      <c r="B400" s="2">
        <v>25</v>
      </c>
      <c r="C400" s="2" t="s">
        <v>1631</v>
      </c>
    </row>
    <row r="401" spans="2:3" ht="12">
      <c r="B401" s="2">
        <v>26</v>
      </c>
      <c r="C401" s="2" t="s">
        <v>1632</v>
      </c>
    </row>
    <row r="402" spans="2:3" ht="12">
      <c r="B402" s="2">
        <v>27</v>
      </c>
      <c r="C402" s="2" t="s">
        <v>1633</v>
      </c>
    </row>
    <row r="403" spans="2:3" ht="12">
      <c r="B403" s="11">
        <v>28</v>
      </c>
      <c r="C403" s="11" t="s">
        <v>1583</v>
      </c>
    </row>
    <row r="404" spans="2:3" ht="12">
      <c r="B404" s="2">
        <v>29</v>
      </c>
      <c r="C404" s="2" t="s">
        <v>1634</v>
      </c>
    </row>
    <row r="405" spans="2:3" ht="12">
      <c r="B405" s="2">
        <v>30</v>
      </c>
      <c r="C405" s="2" t="s">
        <v>1628</v>
      </c>
    </row>
    <row r="407" ht="12">
      <c r="B407" s="2" t="s">
        <v>1453</v>
      </c>
    </row>
    <row r="408" spans="2:3" ht="12">
      <c r="B408" s="2">
        <v>1</v>
      </c>
      <c r="C408" s="2" t="s">
        <v>1538</v>
      </c>
    </row>
    <row r="409" spans="2:3" ht="12">
      <c r="B409" s="11">
        <v>2</v>
      </c>
      <c r="C409" s="11" t="s">
        <v>1552</v>
      </c>
    </row>
    <row r="410" spans="2:3" ht="12">
      <c r="B410" s="11">
        <v>3</v>
      </c>
      <c r="C410" s="11" t="s">
        <v>1553</v>
      </c>
    </row>
    <row r="411" spans="2:3" ht="12">
      <c r="B411" s="2">
        <v>4</v>
      </c>
      <c r="C411" s="2" t="s">
        <v>1554</v>
      </c>
    </row>
    <row r="412" ht="12">
      <c r="C412" s="2" t="s">
        <v>1212</v>
      </c>
    </row>
    <row r="413" ht="12">
      <c r="C413" s="2" t="s">
        <v>1213</v>
      </c>
    </row>
    <row r="414" spans="2:3" ht="12">
      <c r="B414" s="2">
        <v>5</v>
      </c>
      <c r="C414" s="2" t="s">
        <v>1555</v>
      </c>
    </row>
    <row r="415" spans="2:3" ht="12">
      <c r="B415" s="2">
        <v>6</v>
      </c>
      <c r="C415" s="2" t="s">
        <v>1556</v>
      </c>
    </row>
    <row r="416" ht="12">
      <c r="C416" s="2" t="s">
        <v>1214</v>
      </c>
    </row>
    <row r="417" ht="12">
      <c r="C417" s="2" t="s">
        <v>1215</v>
      </c>
    </row>
    <row r="418" spans="2:3" ht="12">
      <c r="B418" s="2">
        <v>7</v>
      </c>
      <c r="C418" s="2" t="s">
        <v>1539</v>
      </c>
    </row>
    <row r="419" spans="2:3" ht="12">
      <c r="B419" s="2">
        <v>8</v>
      </c>
      <c r="C419" s="2" t="s">
        <v>1557</v>
      </c>
    </row>
    <row r="420" spans="2:3" ht="12">
      <c r="B420" s="2">
        <v>9</v>
      </c>
      <c r="C420" s="2" t="s">
        <v>1558</v>
      </c>
    </row>
    <row r="421" spans="2:3" ht="12">
      <c r="B421" s="2">
        <v>10</v>
      </c>
      <c r="C421" s="6" t="s">
        <v>1559</v>
      </c>
    </row>
    <row r="422" spans="2:3" ht="12">
      <c r="B422" s="2">
        <v>11</v>
      </c>
      <c r="C422" s="2" t="s">
        <v>1540</v>
      </c>
    </row>
    <row r="423" spans="2:3" ht="12">
      <c r="B423" s="2">
        <v>12</v>
      </c>
      <c r="C423" s="2" t="s">
        <v>1560</v>
      </c>
    </row>
    <row r="424" spans="2:3" ht="12">
      <c r="B424" s="2">
        <v>13</v>
      </c>
      <c r="C424" s="2" t="s">
        <v>1541</v>
      </c>
    </row>
    <row r="425" spans="2:3" ht="12">
      <c r="B425" s="2">
        <v>14</v>
      </c>
      <c r="C425" s="2" t="s">
        <v>1542</v>
      </c>
    </row>
    <row r="426" ht="12">
      <c r="C426" s="2" t="s">
        <v>1216</v>
      </c>
    </row>
    <row r="427" ht="12">
      <c r="C427" s="2" t="s">
        <v>1217</v>
      </c>
    </row>
    <row r="428" spans="2:3" ht="12">
      <c r="B428" s="2">
        <v>15</v>
      </c>
      <c r="C428" s="2" t="s">
        <v>1543</v>
      </c>
    </row>
    <row r="429" ht="12">
      <c r="C429" s="2" t="s">
        <v>1218</v>
      </c>
    </row>
    <row r="430" ht="12">
      <c r="C430" s="2" t="s">
        <v>1219</v>
      </c>
    </row>
    <row r="431" spans="2:3" ht="12">
      <c r="B431" s="2">
        <v>16</v>
      </c>
      <c r="C431" s="2" t="s">
        <v>1561</v>
      </c>
    </row>
    <row r="432" spans="2:3" ht="12">
      <c r="B432" s="2">
        <v>17</v>
      </c>
      <c r="C432" s="2" t="s">
        <v>1544</v>
      </c>
    </row>
    <row r="433" spans="2:3" ht="12">
      <c r="B433" s="2">
        <v>18</v>
      </c>
      <c r="C433" s="2" t="s">
        <v>1545</v>
      </c>
    </row>
    <row r="434" ht="12">
      <c r="C434" s="2" t="s">
        <v>1220</v>
      </c>
    </row>
    <row r="435" ht="12">
      <c r="C435" s="2" t="s">
        <v>1221</v>
      </c>
    </row>
    <row r="436" spans="2:3" ht="12">
      <c r="B436" s="2">
        <v>19</v>
      </c>
      <c r="C436" s="2" t="s">
        <v>1546</v>
      </c>
    </row>
    <row r="437" spans="2:3" ht="12">
      <c r="B437" s="2">
        <v>20</v>
      </c>
      <c r="C437" s="2" t="s">
        <v>1551</v>
      </c>
    </row>
    <row r="438" spans="2:3" ht="12">
      <c r="B438" s="2">
        <v>21</v>
      </c>
      <c r="C438" s="2" t="s">
        <v>1547</v>
      </c>
    </row>
    <row r="439" spans="2:3" ht="12">
      <c r="B439" s="2">
        <v>22</v>
      </c>
      <c r="C439" s="2" t="s">
        <v>1548</v>
      </c>
    </row>
    <row r="440" spans="2:3" ht="12">
      <c r="B440" s="2">
        <v>23</v>
      </c>
      <c r="C440" s="2" t="s">
        <v>1549</v>
      </c>
    </row>
    <row r="441" spans="2:3" ht="12">
      <c r="B441" s="2">
        <v>24</v>
      </c>
      <c r="C441" s="2" t="s">
        <v>1550</v>
      </c>
    </row>
    <row r="442" ht="12">
      <c r="C442" s="2" t="s">
        <v>1222</v>
      </c>
    </row>
    <row r="443" ht="12">
      <c r="C443" s="2" t="s">
        <v>1223</v>
      </c>
    </row>
    <row r="445" ht="12">
      <c r="B445" s="2" t="s">
        <v>1666</v>
      </c>
    </row>
    <row r="446" spans="2:3" ht="12">
      <c r="B446" s="2">
        <v>1</v>
      </c>
      <c r="C446" s="2" t="s">
        <v>1224</v>
      </c>
    </row>
    <row r="447" spans="2:3" ht="12">
      <c r="B447" s="2">
        <v>2</v>
      </c>
      <c r="C447" s="2" t="s">
        <v>1562</v>
      </c>
    </row>
    <row r="448" ht="12">
      <c r="C448" s="2" t="s">
        <v>1225</v>
      </c>
    </row>
    <row r="449" ht="12">
      <c r="C449" s="2" t="s">
        <v>1226</v>
      </c>
    </row>
    <row r="450" ht="12">
      <c r="C450" s="2" t="s">
        <v>1227</v>
      </c>
    </row>
    <row r="451" spans="2:3" ht="12">
      <c r="B451" s="11">
        <v>3</v>
      </c>
      <c r="C451" s="11" t="s">
        <v>1667</v>
      </c>
    </row>
    <row r="452" spans="2:3" ht="12">
      <c r="B452" s="11"/>
      <c r="C452" s="11" t="s">
        <v>1563</v>
      </c>
    </row>
    <row r="453" ht="12">
      <c r="C453" s="2" t="s">
        <v>1567</v>
      </c>
    </row>
    <row r="454" ht="12">
      <c r="C454" s="2" t="s">
        <v>1564</v>
      </c>
    </row>
    <row r="455" ht="12">
      <c r="C455" s="2" t="s">
        <v>1565</v>
      </c>
    </row>
    <row r="456" ht="12">
      <c r="C456" s="2" t="s">
        <v>1566</v>
      </c>
    </row>
    <row r="458" ht="12">
      <c r="B458" s="2" t="s">
        <v>1228</v>
      </c>
    </row>
    <row r="459" spans="2:3" ht="12">
      <c r="B459" s="11">
        <v>1</v>
      </c>
      <c r="C459" s="11" t="s">
        <v>1229</v>
      </c>
    </row>
    <row r="460" ht="12">
      <c r="C460" s="2" t="s">
        <v>1232</v>
      </c>
    </row>
    <row r="461" spans="2:3" ht="12">
      <c r="B461" s="11"/>
      <c r="C461" s="11" t="s">
        <v>1568</v>
      </c>
    </row>
    <row r="462" ht="12">
      <c r="C462" s="2" t="s">
        <v>1569</v>
      </c>
    </row>
    <row r="463" ht="12">
      <c r="C463" s="2" t="s">
        <v>1570</v>
      </c>
    </row>
    <row r="464" spans="2:3" ht="12">
      <c r="B464" s="2">
        <v>2</v>
      </c>
      <c r="C464" s="2" t="s">
        <v>1571</v>
      </c>
    </row>
    <row r="465" spans="2:3" ht="12">
      <c r="B465" s="2">
        <v>3</v>
      </c>
      <c r="C465" s="2" t="s">
        <v>1572</v>
      </c>
    </row>
    <row r="466" spans="2:3" ht="12">
      <c r="B466" s="2">
        <v>4</v>
      </c>
      <c r="C466" s="2" t="s">
        <v>1573</v>
      </c>
    </row>
    <row r="467" ht="12">
      <c r="C467" s="2" t="s">
        <v>1233</v>
      </c>
    </row>
    <row r="468" ht="12">
      <c r="C468" s="2" t="s">
        <v>1234</v>
      </c>
    </row>
    <row r="469" spans="2:3" ht="12">
      <c r="B469" s="2">
        <v>5</v>
      </c>
      <c r="C469" s="2" t="s">
        <v>1574</v>
      </c>
    </row>
    <row r="470" spans="2:3" ht="12">
      <c r="B470" s="11">
        <v>6</v>
      </c>
      <c r="C470" s="11" t="s">
        <v>1575</v>
      </c>
    </row>
    <row r="471" ht="12">
      <c r="C471" s="2" t="s">
        <v>1235</v>
      </c>
    </row>
    <row r="472" spans="2:3" ht="12">
      <c r="B472" s="11"/>
      <c r="C472" s="11" t="s">
        <v>1236</v>
      </c>
    </row>
    <row r="473" ht="12">
      <c r="C473" s="2" t="s">
        <v>1237</v>
      </c>
    </row>
    <row r="474" ht="12">
      <c r="C474" s="2" t="s">
        <v>1238</v>
      </c>
    </row>
    <row r="475" ht="12">
      <c r="C475" s="2" t="s">
        <v>1239</v>
      </c>
    </row>
    <row r="476" ht="12">
      <c r="C476" s="2" t="s">
        <v>1576</v>
      </c>
    </row>
    <row r="477" ht="12">
      <c r="C477" s="2" t="s">
        <v>1577</v>
      </c>
    </row>
    <row r="478" ht="12">
      <c r="C478" s="2" t="s">
        <v>1240</v>
      </c>
    </row>
    <row r="479" spans="2:3" ht="12">
      <c r="B479" s="2">
        <v>7</v>
      </c>
      <c r="C479" s="2" t="s">
        <v>1578</v>
      </c>
    </row>
    <row r="480" spans="2:3" ht="12">
      <c r="B480" s="2">
        <v>8</v>
      </c>
      <c r="C480" s="2" t="s">
        <v>1579</v>
      </c>
    </row>
    <row r="481" ht="12">
      <c r="C481" s="2" t="s">
        <v>1241</v>
      </c>
    </row>
    <row r="482" ht="12">
      <c r="C482" s="2" t="s">
        <v>1242</v>
      </c>
    </row>
    <row r="483" ht="12">
      <c r="C483" s="2" t="s">
        <v>1243</v>
      </c>
    </row>
    <row r="484" ht="12">
      <c r="C484" s="2" t="s">
        <v>1580</v>
      </c>
    </row>
    <row r="485" ht="12">
      <c r="C485" s="2" t="s">
        <v>1581</v>
      </c>
    </row>
    <row r="487" ht="12">
      <c r="B487" s="2" t="s">
        <v>1230</v>
      </c>
    </row>
    <row r="488" ht="12">
      <c r="C488" s="2" t="s">
        <v>1231</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R64"/>
  <sheetViews>
    <sheetView workbookViewId="0" topLeftCell="A1">
      <selection activeCell="A1" sqref="A1"/>
    </sheetView>
  </sheetViews>
  <sheetFormatPr defaultColWidth="9.00390625" defaultRowHeight="13.5"/>
  <cols>
    <col min="1" max="1" width="2.625" style="102" customWidth="1"/>
    <col min="2" max="2" width="3.125" style="102" customWidth="1"/>
    <col min="3" max="3" width="10.25390625" style="102" customWidth="1"/>
    <col min="4" max="5" width="9.875" style="102" customWidth="1"/>
    <col min="6" max="6" width="9.625" style="104" customWidth="1"/>
    <col min="7" max="7" width="9.875" style="102" customWidth="1"/>
    <col min="8" max="9" width="9.125" style="105" customWidth="1"/>
    <col min="10" max="12" width="9.00390625" style="102" customWidth="1"/>
    <col min="13" max="18" width="9.00390625" style="106" customWidth="1"/>
    <col min="19" max="16384" width="9.00390625" style="102" customWidth="1"/>
  </cols>
  <sheetData>
    <row r="1" ht="14.25">
      <c r="B1" s="103" t="s">
        <v>1113</v>
      </c>
    </row>
    <row r="2" ht="12" customHeight="1">
      <c r="B2" s="103"/>
    </row>
    <row r="3" spans="3:18" ht="15" customHeight="1" thickBot="1">
      <c r="C3" s="106"/>
      <c r="D3" s="106"/>
      <c r="E3" s="106"/>
      <c r="G3" s="106"/>
      <c r="H3" s="107"/>
      <c r="K3" s="108"/>
      <c r="L3" s="109" t="s">
        <v>1108</v>
      </c>
      <c r="R3" s="110"/>
    </row>
    <row r="4" spans="2:18" ht="10.5" customHeight="1" thickTop="1">
      <c r="B4" s="1314" t="s">
        <v>1064</v>
      </c>
      <c r="C4" s="1315"/>
      <c r="D4" s="1307" t="s">
        <v>1065</v>
      </c>
      <c r="E4" s="1320">
        <v>50</v>
      </c>
      <c r="F4" s="1321"/>
      <c r="G4" s="1324">
        <v>51</v>
      </c>
      <c r="H4" s="1325"/>
      <c r="I4" s="1303">
        <v>52</v>
      </c>
      <c r="J4" s="1304"/>
      <c r="K4" s="1303">
        <v>53</v>
      </c>
      <c r="L4" s="1304"/>
      <c r="M4" s="1298"/>
      <c r="N4" s="1299"/>
      <c r="O4" s="1299"/>
      <c r="P4" s="1299"/>
      <c r="Q4" s="1299"/>
      <c r="R4" s="1299"/>
    </row>
    <row r="5" spans="2:18" ht="11.25" customHeight="1">
      <c r="B5" s="1316"/>
      <c r="C5" s="1317"/>
      <c r="D5" s="1301"/>
      <c r="E5" s="1322"/>
      <c r="F5" s="1323"/>
      <c r="G5" s="1305"/>
      <c r="H5" s="1306"/>
      <c r="I5" s="1296"/>
      <c r="J5" s="1297"/>
      <c r="K5" s="1296"/>
      <c r="L5" s="1297"/>
      <c r="M5" s="1300"/>
      <c r="N5" s="1288"/>
      <c r="O5" s="1288"/>
      <c r="P5" s="1288"/>
      <c r="Q5" s="1288"/>
      <c r="R5" s="1288"/>
    </row>
    <row r="6" spans="2:18" ht="15" customHeight="1">
      <c r="B6" s="1318"/>
      <c r="C6" s="1319"/>
      <c r="D6" s="1302"/>
      <c r="E6" s="113" t="s">
        <v>1109</v>
      </c>
      <c r="F6" s="114" t="s">
        <v>1110</v>
      </c>
      <c r="G6" s="113" t="s">
        <v>1109</v>
      </c>
      <c r="H6" s="113" t="s">
        <v>1110</v>
      </c>
      <c r="I6" s="115" t="s">
        <v>1109</v>
      </c>
      <c r="J6" s="113" t="s">
        <v>1110</v>
      </c>
      <c r="K6" s="115" t="s">
        <v>1109</v>
      </c>
      <c r="L6" s="113" t="s">
        <v>1110</v>
      </c>
      <c r="M6" s="111"/>
      <c r="N6" s="112"/>
      <c r="O6" s="112"/>
      <c r="P6" s="112"/>
      <c r="Q6" s="112"/>
      <c r="R6" s="112"/>
    </row>
    <row r="7" spans="2:18" s="116" customFormat="1" ht="15" customHeight="1">
      <c r="B7" s="1292" t="s">
        <v>1103</v>
      </c>
      <c r="C7" s="1293"/>
      <c r="D7" s="117">
        <f>SUM(D9:D10)</f>
        <v>286387</v>
      </c>
      <c r="E7" s="118">
        <f aca="true" t="shared" si="0" ref="E7:L7">E9+E10</f>
        <v>303706</v>
      </c>
      <c r="F7" s="119">
        <f t="shared" si="0"/>
        <v>3884</v>
      </c>
      <c r="G7" s="118">
        <f t="shared" si="0"/>
        <v>307662</v>
      </c>
      <c r="H7" s="119">
        <f t="shared" si="0"/>
        <v>3956</v>
      </c>
      <c r="I7" s="118">
        <f t="shared" si="0"/>
        <v>311016</v>
      </c>
      <c r="J7" s="118">
        <f t="shared" si="0"/>
        <v>3354</v>
      </c>
      <c r="K7" s="118">
        <f t="shared" si="0"/>
        <v>314638</v>
      </c>
      <c r="L7" s="119">
        <f t="shared" si="0"/>
        <v>3622</v>
      </c>
      <c r="M7" s="87"/>
      <c r="N7" s="120"/>
      <c r="O7" s="120"/>
      <c r="P7" s="120"/>
      <c r="Q7" s="120"/>
      <c r="R7" s="120"/>
    </row>
    <row r="8" spans="2:18" s="116" customFormat="1" ht="6" customHeight="1">
      <c r="B8" s="121"/>
      <c r="C8" s="122"/>
      <c r="D8" s="123"/>
      <c r="E8" s="124"/>
      <c r="F8" s="125"/>
      <c r="G8" s="124"/>
      <c r="H8" s="125"/>
      <c r="I8" s="124"/>
      <c r="J8" s="124"/>
      <c r="K8" s="124"/>
      <c r="L8" s="125"/>
      <c r="M8" s="123"/>
      <c r="N8" s="124"/>
      <c r="O8" s="124"/>
      <c r="P8" s="124"/>
      <c r="Q8" s="124"/>
      <c r="R8" s="124"/>
    </row>
    <row r="9" spans="2:18" s="116" customFormat="1" ht="15" customHeight="1">
      <c r="B9" s="1294" t="s">
        <v>1094</v>
      </c>
      <c r="C9" s="1295"/>
      <c r="D9" s="123">
        <f aca="true" t="shared" si="1" ref="D9:L9">SUM(D17:D29)</f>
        <v>199357</v>
      </c>
      <c r="E9" s="124">
        <f t="shared" si="1"/>
        <v>217202</v>
      </c>
      <c r="F9" s="125">
        <f t="shared" si="1"/>
        <v>3800</v>
      </c>
      <c r="G9" s="124">
        <f t="shared" si="1"/>
        <v>221097</v>
      </c>
      <c r="H9" s="125">
        <f t="shared" si="1"/>
        <v>3895</v>
      </c>
      <c r="I9" s="124">
        <f t="shared" si="1"/>
        <v>224498</v>
      </c>
      <c r="J9" s="124">
        <f t="shared" si="1"/>
        <v>3401</v>
      </c>
      <c r="K9" s="124">
        <f t="shared" si="1"/>
        <v>228206</v>
      </c>
      <c r="L9" s="125">
        <f t="shared" si="1"/>
        <v>3708</v>
      </c>
      <c r="M9" s="123"/>
      <c r="N9" s="124"/>
      <c r="O9" s="124"/>
      <c r="P9" s="124"/>
      <c r="Q9" s="124"/>
      <c r="R9" s="124"/>
    </row>
    <row r="10" spans="2:18" s="116" customFormat="1" ht="15" customHeight="1">
      <c r="B10" s="1294" t="s">
        <v>1111</v>
      </c>
      <c r="C10" s="1278"/>
      <c r="D10" s="128">
        <f aca="true" t="shared" si="2" ref="D10:L10">SUM(D30:D60)</f>
        <v>87030</v>
      </c>
      <c r="E10" s="125">
        <f t="shared" si="2"/>
        <v>86504</v>
      </c>
      <c r="F10" s="125">
        <f t="shared" si="2"/>
        <v>84</v>
      </c>
      <c r="G10" s="125">
        <f t="shared" si="2"/>
        <v>86565</v>
      </c>
      <c r="H10" s="125">
        <f t="shared" si="2"/>
        <v>61</v>
      </c>
      <c r="I10" s="125">
        <f t="shared" si="2"/>
        <v>86518</v>
      </c>
      <c r="J10" s="129">
        <f t="shared" si="2"/>
        <v>-47</v>
      </c>
      <c r="K10" s="125">
        <f t="shared" si="2"/>
        <v>86432</v>
      </c>
      <c r="L10" s="125">
        <f t="shared" si="2"/>
        <v>-86</v>
      </c>
      <c r="M10" s="123"/>
      <c r="N10" s="124"/>
      <c r="O10" s="124"/>
      <c r="P10" s="124"/>
      <c r="Q10" s="124"/>
      <c r="R10" s="124"/>
    </row>
    <row r="11" spans="2:18" s="116" customFormat="1" ht="7.5" customHeight="1">
      <c r="B11" s="130"/>
      <c r="C11" s="131"/>
      <c r="D11" s="123"/>
      <c r="E11" s="124"/>
      <c r="F11" s="125"/>
      <c r="G11" s="124"/>
      <c r="H11" s="125"/>
      <c r="I11" s="124"/>
      <c r="J11" s="124"/>
      <c r="K11" s="124"/>
      <c r="L11" s="125"/>
      <c r="M11" s="123"/>
      <c r="N11" s="124"/>
      <c r="O11" s="124"/>
      <c r="P11" s="124"/>
      <c r="Q11" s="124"/>
      <c r="R11" s="124"/>
    </row>
    <row r="12" spans="2:18" s="116" customFormat="1" ht="13.5" customHeight="1">
      <c r="B12" s="1289" t="s">
        <v>1104</v>
      </c>
      <c r="C12" s="1290"/>
      <c r="D12" s="123">
        <f aca="true" t="shared" si="3" ref="D12:L12">+D17+D22+D23+D24+D26+D27+D28+D30+D31+D32+D33+D34+D35+D36</f>
        <v>122231</v>
      </c>
      <c r="E12" s="124">
        <f t="shared" si="3"/>
        <v>133674</v>
      </c>
      <c r="F12" s="125">
        <f t="shared" si="3"/>
        <v>2333</v>
      </c>
      <c r="G12" s="124">
        <f t="shared" si="3"/>
        <v>136158</v>
      </c>
      <c r="H12" s="125">
        <f t="shared" si="3"/>
        <v>2484</v>
      </c>
      <c r="I12" s="124">
        <f t="shared" si="3"/>
        <v>138355</v>
      </c>
      <c r="J12" s="124">
        <f t="shared" si="3"/>
        <v>2197</v>
      </c>
      <c r="K12" s="124">
        <f t="shared" si="3"/>
        <v>141112</v>
      </c>
      <c r="L12" s="125">
        <f t="shared" si="3"/>
        <v>2757</v>
      </c>
      <c r="M12" s="123"/>
      <c r="N12" s="124"/>
      <c r="O12" s="124"/>
      <c r="P12" s="124"/>
      <c r="Q12" s="124"/>
      <c r="R12" s="124"/>
    </row>
    <row r="13" spans="2:18" s="116" customFormat="1" ht="13.5" customHeight="1">
      <c r="B13" s="1289" t="s">
        <v>1105</v>
      </c>
      <c r="C13" s="1290"/>
      <c r="D13" s="123">
        <f aca="true" t="shared" si="4" ref="D13:L13">+D21+D37+D38+D39+D40+D41+D42+D43</f>
        <v>24125</v>
      </c>
      <c r="E13" s="124">
        <f t="shared" si="4"/>
        <v>24612</v>
      </c>
      <c r="F13" s="125">
        <f t="shared" si="4"/>
        <v>179</v>
      </c>
      <c r="G13" s="124">
        <f t="shared" si="4"/>
        <v>24726</v>
      </c>
      <c r="H13" s="125">
        <f t="shared" si="4"/>
        <v>114</v>
      </c>
      <c r="I13" s="124">
        <f t="shared" si="4"/>
        <v>24821</v>
      </c>
      <c r="J13" s="124">
        <f t="shared" si="4"/>
        <v>95</v>
      </c>
      <c r="K13" s="124">
        <f t="shared" si="4"/>
        <v>24867</v>
      </c>
      <c r="L13" s="125">
        <f t="shared" si="4"/>
        <v>46</v>
      </c>
      <c r="M13" s="123"/>
      <c r="N13" s="124"/>
      <c r="O13" s="124"/>
      <c r="P13" s="124"/>
      <c r="Q13" s="124"/>
      <c r="R13" s="124"/>
    </row>
    <row r="14" spans="2:18" s="116" customFormat="1" ht="13.5" customHeight="1">
      <c r="B14" s="1289" t="s">
        <v>1106</v>
      </c>
      <c r="C14" s="1290"/>
      <c r="D14" s="123">
        <f aca="true" t="shared" si="5" ref="D14:L14">+D18+D25+D29+D44+D45+D46+D47+D48</f>
        <v>61636</v>
      </c>
      <c r="E14" s="124">
        <f t="shared" si="5"/>
        <v>63361</v>
      </c>
      <c r="F14" s="125">
        <f t="shared" si="5"/>
        <v>421</v>
      </c>
      <c r="G14" s="124">
        <f t="shared" si="5"/>
        <v>63647</v>
      </c>
      <c r="H14" s="125">
        <f t="shared" si="5"/>
        <v>286</v>
      </c>
      <c r="I14" s="124">
        <f t="shared" si="5"/>
        <v>63900</v>
      </c>
      <c r="J14" s="124">
        <f t="shared" si="5"/>
        <v>253</v>
      </c>
      <c r="K14" s="124">
        <f t="shared" si="5"/>
        <v>64167</v>
      </c>
      <c r="L14" s="125">
        <f t="shared" si="5"/>
        <v>267</v>
      </c>
      <c r="M14" s="123"/>
      <c r="N14" s="124"/>
      <c r="O14" s="124"/>
      <c r="P14" s="124"/>
      <c r="Q14" s="124"/>
      <c r="R14" s="124"/>
    </row>
    <row r="15" spans="2:18" s="116" customFormat="1" ht="13.5" customHeight="1">
      <c r="B15" s="1289" t="s">
        <v>1107</v>
      </c>
      <c r="C15" s="1291"/>
      <c r="D15" s="124">
        <f aca="true" t="shared" si="6" ref="D15:L15">+D19+D20+D49+D50+D51+D52+D53+D54+D55+D56+D57+D58+D59+D60</f>
        <v>78395</v>
      </c>
      <c r="E15" s="124">
        <f t="shared" si="6"/>
        <v>82059</v>
      </c>
      <c r="F15" s="125">
        <f t="shared" si="6"/>
        <v>951</v>
      </c>
      <c r="G15" s="124">
        <f t="shared" si="6"/>
        <v>83131</v>
      </c>
      <c r="H15" s="125">
        <f t="shared" si="6"/>
        <v>1072</v>
      </c>
      <c r="I15" s="124">
        <f t="shared" si="6"/>
        <v>83940</v>
      </c>
      <c r="J15" s="124">
        <f t="shared" si="6"/>
        <v>809</v>
      </c>
      <c r="K15" s="124">
        <f t="shared" si="6"/>
        <v>84492</v>
      </c>
      <c r="L15" s="125">
        <f t="shared" si="6"/>
        <v>552</v>
      </c>
      <c r="M15" s="123"/>
      <c r="N15" s="124"/>
      <c r="O15" s="124"/>
      <c r="P15" s="124"/>
      <c r="Q15" s="124"/>
      <c r="R15" s="124"/>
    </row>
    <row r="16" spans="2:13" ht="6" customHeight="1">
      <c r="B16" s="132"/>
      <c r="C16" s="133"/>
      <c r="D16" s="134"/>
      <c r="E16" s="134"/>
      <c r="F16" s="135"/>
      <c r="G16" s="134"/>
      <c r="H16" s="135"/>
      <c r="I16" s="134"/>
      <c r="J16" s="136"/>
      <c r="K16" s="134"/>
      <c r="L16" s="136"/>
      <c r="M16" s="132"/>
    </row>
    <row r="17" spans="2:18" ht="13.5" customHeight="1">
      <c r="B17" s="132"/>
      <c r="C17" s="137" t="s">
        <v>1029</v>
      </c>
      <c r="D17" s="134">
        <v>52243</v>
      </c>
      <c r="E17" s="134">
        <v>60756</v>
      </c>
      <c r="F17" s="138">
        <v>1707</v>
      </c>
      <c r="G17" s="134">
        <v>62667</v>
      </c>
      <c r="H17" s="138">
        <f aca="true" t="shared" si="7" ref="H17:H60">+G17-E17</f>
        <v>1911</v>
      </c>
      <c r="I17" s="139">
        <v>64360</v>
      </c>
      <c r="J17" s="138">
        <f aca="true" t="shared" si="8" ref="J17:J60">+I17-G17</f>
        <v>1693</v>
      </c>
      <c r="K17" s="134">
        <v>66130</v>
      </c>
      <c r="L17" s="138">
        <f aca="true" t="shared" si="9" ref="L17:L60">K17-I17</f>
        <v>1770</v>
      </c>
      <c r="M17" s="140"/>
      <c r="N17" s="138"/>
      <c r="O17" s="138"/>
      <c r="P17" s="138"/>
      <c r="Q17" s="138"/>
      <c r="R17" s="138"/>
    </row>
    <row r="18" spans="2:18" ht="13.5" customHeight="1">
      <c r="B18" s="132"/>
      <c r="C18" s="137" t="s">
        <v>1030</v>
      </c>
      <c r="D18" s="134">
        <v>23294</v>
      </c>
      <c r="E18" s="134">
        <v>24782</v>
      </c>
      <c r="F18" s="138">
        <v>325</v>
      </c>
      <c r="G18" s="134">
        <v>24940</v>
      </c>
      <c r="H18" s="138">
        <f t="shared" si="7"/>
        <v>158</v>
      </c>
      <c r="I18" s="139">
        <v>25140</v>
      </c>
      <c r="J18" s="138">
        <f t="shared" si="8"/>
        <v>200</v>
      </c>
      <c r="K18" s="134">
        <v>25320</v>
      </c>
      <c r="L18" s="138">
        <f t="shared" si="9"/>
        <v>180</v>
      </c>
      <c r="M18" s="140"/>
      <c r="N18" s="138"/>
      <c r="O18" s="138"/>
      <c r="P18" s="138"/>
      <c r="Q18" s="138"/>
      <c r="R18" s="138"/>
    </row>
    <row r="19" spans="2:18" ht="13.5" customHeight="1">
      <c r="B19" s="132"/>
      <c r="C19" s="137" t="s">
        <v>1032</v>
      </c>
      <c r="D19" s="134">
        <v>23616</v>
      </c>
      <c r="E19" s="134">
        <v>25468</v>
      </c>
      <c r="F19" s="138">
        <v>334</v>
      </c>
      <c r="G19" s="134">
        <v>25844</v>
      </c>
      <c r="H19" s="138">
        <f t="shared" si="7"/>
        <v>376</v>
      </c>
      <c r="I19" s="139">
        <v>26245</v>
      </c>
      <c r="J19" s="138">
        <f t="shared" si="8"/>
        <v>401</v>
      </c>
      <c r="K19" s="134">
        <v>26587</v>
      </c>
      <c r="L19" s="138">
        <f t="shared" si="9"/>
        <v>342</v>
      </c>
      <c r="M19" s="140"/>
      <c r="N19" s="138"/>
      <c r="O19" s="138"/>
      <c r="P19" s="138"/>
      <c r="Q19" s="138"/>
      <c r="R19" s="138"/>
    </row>
    <row r="20" spans="2:18" ht="13.5" customHeight="1">
      <c r="B20" s="132"/>
      <c r="C20" s="137" t="s">
        <v>1034</v>
      </c>
      <c r="D20" s="134">
        <v>24466</v>
      </c>
      <c r="E20" s="134">
        <v>26442</v>
      </c>
      <c r="F20" s="138">
        <v>593</v>
      </c>
      <c r="G20" s="134">
        <v>27076</v>
      </c>
      <c r="H20" s="138">
        <f t="shared" si="7"/>
        <v>634</v>
      </c>
      <c r="I20" s="139">
        <v>27511</v>
      </c>
      <c r="J20" s="138">
        <f t="shared" si="8"/>
        <v>435</v>
      </c>
      <c r="K20" s="134">
        <v>27829</v>
      </c>
      <c r="L20" s="138">
        <f t="shared" si="9"/>
        <v>318</v>
      </c>
      <c r="M20" s="140"/>
      <c r="N20" s="138"/>
      <c r="O20" s="138"/>
      <c r="P20" s="138"/>
      <c r="Q20" s="138"/>
      <c r="R20" s="138"/>
    </row>
    <row r="21" spans="2:18" ht="13.5" customHeight="1">
      <c r="B21" s="132"/>
      <c r="C21" s="137" t="s">
        <v>1036</v>
      </c>
      <c r="D21" s="134">
        <v>10237</v>
      </c>
      <c r="E21" s="134">
        <v>10804</v>
      </c>
      <c r="F21" s="138">
        <v>155</v>
      </c>
      <c r="G21" s="134">
        <v>10925</v>
      </c>
      <c r="H21" s="138">
        <f t="shared" si="7"/>
        <v>121</v>
      </c>
      <c r="I21" s="139">
        <v>11018</v>
      </c>
      <c r="J21" s="138">
        <f t="shared" si="8"/>
        <v>93</v>
      </c>
      <c r="K21" s="134">
        <v>11089</v>
      </c>
      <c r="L21" s="138">
        <f t="shared" si="9"/>
        <v>71</v>
      </c>
      <c r="M21" s="140"/>
      <c r="N21" s="138"/>
      <c r="O21" s="138"/>
      <c r="P21" s="138"/>
      <c r="Q21" s="138"/>
      <c r="R21" s="138"/>
    </row>
    <row r="22" spans="2:18" ht="13.5" customHeight="1">
      <c r="B22" s="132"/>
      <c r="C22" s="137" t="s">
        <v>1038</v>
      </c>
      <c r="D22" s="134">
        <v>8352</v>
      </c>
      <c r="E22" s="134">
        <v>9051</v>
      </c>
      <c r="F22" s="138">
        <v>133</v>
      </c>
      <c r="G22" s="134">
        <v>9231</v>
      </c>
      <c r="H22" s="138">
        <f t="shared" si="7"/>
        <v>180</v>
      </c>
      <c r="I22" s="139">
        <v>9315</v>
      </c>
      <c r="J22" s="138">
        <f t="shared" si="8"/>
        <v>84</v>
      </c>
      <c r="K22" s="134">
        <v>9399</v>
      </c>
      <c r="L22" s="138">
        <f t="shared" si="9"/>
        <v>84</v>
      </c>
      <c r="M22" s="140"/>
      <c r="N22" s="138"/>
      <c r="O22" s="138"/>
      <c r="P22" s="138"/>
      <c r="Q22" s="138"/>
      <c r="R22" s="138"/>
    </row>
    <row r="23" spans="2:18" ht="13.5" customHeight="1">
      <c r="B23" s="132"/>
      <c r="C23" s="137" t="s">
        <v>1040</v>
      </c>
      <c r="D23" s="134">
        <v>8725</v>
      </c>
      <c r="E23" s="134">
        <v>9099</v>
      </c>
      <c r="F23" s="138">
        <v>50</v>
      </c>
      <c r="G23" s="134">
        <v>9110</v>
      </c>
      <c r="H23" s="138">
        <f t="shared" si="7"/>
        <v>11</v>
      </c>
      <c r="I23" s="139">
        <v>9183</v>
      </c>
      <c r="J23" s="138">
        <f t="shared" si="8"/>
        <v>73</v>
      </c>
      <c r="K23" s="134">
        <v>9217</v>
      </c>
      <c r="L23" s="138">
        <f t="shared" si="9"/>
        <v>34</v>
      </c>
      <c r="M23" s="140"/>
      <c r="N23" s="138"/>
      <c r="O23" s="138"/>
      <c r="P23" s="138"/>
      <c r="Q23" s="138"/>
      <c r="R23" s="138"/>
    </row>
    <row r="24" spans="2:18" ht="13.5" customHeight="1">
      <c r="B24" s="132"/>
      <c r="C24" s="137" t="s">
        <v>1041</v>
      </c>
      <c r="D24" s="134">
        <v>7439</v>
      </c>
      <c r="E24" s="134">
        <v>7426</v>
      </c>
      <c r="F24" s="138">
        <v>9</v>
      </c>
      <c r="G24" s="134">
        <v>7454</v>
      </c>
      <c r="H24" s="138">
        <f t="shared" si="7"/>
        <v>28</v>
      </c>
      <c r="I24" s="139">
        <v>7448</v>
      </c>
      <c r="J24" s="138">
        <f t="shared" si="8"/>
        <v>-6</v>
      </c>
      <c r="K24" s="134">
        <v>7467</v>
      </c>
      <c r="L24" s="138">
        <f t="shared" si="9"/>
        <v>19</v>
      </c>
      <c r="M24" s="140"/>
      <c r="N24" s="138"/>
      <c r="O24" s="138"/>
      <c r="P24" s="138"/>
      <c r="Q24" s="138"/>
      <c r="R24" s="138"/>
    </row>
    <row r="25" spans="2:18" ht="13.5" customHeight="1">
      <c r="B25" s="132"/>
      <c r="C25" s="137" t="s">
        <v>1044</v>
      </c>
      <c r="D25" s="134">
        <v>7978</v>
      </c>
      <c r="E25" s="134">
        <v>8206</v>
      </c>
      <c r="F25" s="138">
        <v>-27</v>
      </c>
      <c r="G25" s="134">
        <v>8211</v>
      </c>
      <c r="H25" s="138">
        <f t="shared" si="7"/>
        <v>5</v>
      </c>
      <c r="I25" s="139">
        <v>8201</v>
      </c>
      <c r="J25" s="138">
        <f t="shared" si="8"/>
        <v>-10</v>
      </c>
      <c r="K25" s="134">
        <v>8210</v>
      </c>
      <c r="L25" s="138">
        <f t="shared" si="9"/>
        <v>9</v>
      </c>
      <c r="M25" s="140"/>
      <c r="N25" s="138"/>
      <c r="O25" s="138"/>
      <c r="P25" s="138"/>
      <c r="Q25" s="138"/>
      <c r="R25" s="138"/>
    </row>
    <row r="26" spans="2:18" ht="13.5" customHeight="1">
      <c r="B26" s="132"/>
      <c r="C26" s="137" t="s">
        <v>1046</v>
      </c>
      <c r="D26" s="134">
        <v>10016</v>
      </c>
      <c r="E26" s="134">
        <v>11597</v>
      </c>
      <c r="F26" s="138">
        <v>408</v>
      </c>
      <c r="G26" s="134">
        <v>11960</v>
      </c>
      <c r="H26" s="138">
        <f t="shared" si="7"/>
        <v>363</v>
      </c>
      <c r="I26" s="139">
        <v>12250</v>
      </c>
      <c r="J26" s="138">
        <f t="shared" si="8"/>
        <v>290</v>
      </c>
      <c r="K26" s="134">
        <v>12940</v>
      </c>
      <c r="L26" s="138">
        <f t="shared" si="9"/>
        <v>690</v>
      </c>
      <c r="M26" s="140"/>
      <c r="N26" s="138"/>
      <c r="O26" s="138"/>
      <c r="P26" s="138"/>
      <c r="Q26" s="138"/>
      <c r="R26" s="138"/>
    </row>
    <row r="27" spans="2:18" ht="13.5" customHeight="1">
      <c r="B27" s="132"/>
      <c r="C27" s="137" t="s">
        <v>1048</v>
      </c>
      <c r="D27" s="134">
        <v>8648</v>
      </c>
      <c r="E27" s="134">
        <v>9072</v>
      </c>
      <c r="F27" s="138">
        <v>16</v>
      </c>
      <c r="G27" s="134">
        <v>9146</v>
      </c>
      <c r="H27" s="138">
        <f t="shared" si="7"/>
        <v>74</v>
      </c>
      <c r="I27" s="139">
        <v>9234</v>
      </c>
      <c r="J27" s="138">
        <f t="shared" si="8"/>
        <v>88</v>
      </c>
      <c r="K27" s="134">
        <v>9395</v>
      </c>
      <c r="L27" s="138">
        <f t="shared" si="9"/>
        <v>161</v>
      </c>
      <c r="M27" s="140"/>
      <c r="N27" s="138"/>
      <c r="O27" s="138"/>
      <c r="P27" s="138"/>
      <c r="Q27" s="138"/>
      <c r="R27" s="138"/>
    </row>
    <row r="28" spans="2:18" ht="13.5" customHeight="1">
      <c r="B28" s="132"/>
      <c r="C28" s="137" t="s">
        <v>1050</v>
      </c>
      <c r="D28" s="134">
        <v>5684</v>
      </c>
      <c r="E28" s="134">
        <v>5637</v>
      </c>
      <c r="F28" s="138">
        <v>-8</v>
      </c>
      <c r="G28" s="134">
        <v>5630</v>
      </c>
      <c r="H28" s="138">
        <f t="shared" si="7"/>
        <v>-7</v>
      </c>
      <c r="I28" s="139">
        <v>5616</v>
      </c>
      <c r="J28" s="138">
        <f t="shared" si="8"/>
        <v>-14</v>
      </c>
      <c r="K28" s="134">
        <v>5646</v>
      </c>
      <c r="L28" s="138">
        <f t="shared" si="9"/>
        <v>30</v>
      </c>
      <c r="M28" s="140"/>
      <c r="N28" s="138"/>
      <c r="O28" s="138"/>
      <c r="P28" s="138"/>
      <c r="Q28" s="138"/>
      <c r="R28" s="138"/>
    </row>
    <row r="29" spans="2:18" ht="13.5" customHeight="1">
      <c r="B29" s="132"/>
      <c r="C29" s="137" t="s">
        <v>1052</v>
      </c>
      <c r="D29" s="134">
        <v>8659</v>
      </c>
      <c r="E29" s="134">
        <v>8862</v>
      </c>
      <c r="F29" s="138">
        <v>105</v>
      </c>
      <c r="G29" s="134">
        <v>8903</v>
      </c>
      <c r="H29" s="138">
        <f t="shared" si="7"/>
        <v>41</v>
      </c>
      <c r="I29" s="139">
        <v>8977</v>
      </c>
      <c r="J29" s="138">
        <f t="shared" si="8"/>
        <v>74</v>
      </c>
      <c r="K29" s="134">
        <v>8977</v>
      </c>
      <c r="L29" s="138">
        <f t="shared" si="9"/>
        <v>0</v>
      </c>
      <c r="M29" s="140"/>
      <c r="N29" s="138"/>
      <c r="O29" s="138"/>
      <c r="P29" s="138"/>
      <c r="Q29" s="138"/>
      <c r="R29" s="138"/>
    </row>
    <row r="30" spans="2:18" ht="13.5" customHeight="1">
      <c r="B30" s="132"/>
      <c r="C30" s="137" t="s">
        <v>1054</v>
      </c>
      <c r="D30" s="134">
        <v>3210</v>
      </c>
      <c r="E30" s="134">
        <v>3331</v>
      </c>
      <c r="F30" s="138">
        <v>36</v>
      </c>
      <c r="G30" s="134">
        <v>3325</v>
      </c>
      <c r="H30" s="138">
        <f t="shared" si="7"/>
        <v>-6</v>
      </c>
      <c r="I30" s="139">
        <v>3308</v>
      </c>
      <c r="J30" s="138">
        <f t="shared" si="8"/>
        <v>-17</v>
      </c>
      <c r="K30" s="134">
        <v>3295</v>
      </c>
      <c r="L30" s="138">
        <f t="shared" si="9"/>
        <v>-13</v>
      </c>
      <c r="M30" s="140"/>
      <c r="N30" s="138"/>
      <c r="O30" s="138"/>
      <c r="P30" s="138"/>
      <c r="Q30" s="138"/>
      <c r="R30" s="138"/>
    </row>
    <row r="31" spans="2:18" ht="13.5" customHeight="1">
      <c r="B31" s="132"/>
      <c r="C31" s="137" t="s">
        <v>1056</v>
      </c>
      <c r="D31" s="134">
        <v>2474</v>
      </c>
      <c r="E31" s="134">
        <v>2526</v>
      </c>
      <c r="F31" s="138">
        <v>6</v>
      </c>
      <c r="G31" s="134">
        <v>2551</v>
      </c>
      <c r="H31" s="138">
        <f t="shared" si="7"/>
        <v>25</v>
      </c>
      <c r="I31" s="139">
        <v>2577</v>
      </c>
      <c r="J31" s="138">
        <f t="shared" si="8"/>
        <v>26</v>
      </c>
      <c r="K31" s="134">
        <v>2621</v>
      </c>
      <c r="L31" s="138">
        <f t="shared" si="9"/>
        <v>44</v>
      </c>
      <c r="M31" s="140"/>
      <c r="N31" s="138"/>
      <c r="O31" s="138"/>
      <c r="P31" s="138"/>
      <c r="Q31" s="138"/>
      <c r="R31" s="138"/>
    </row>
    <row r="32" spans="2:18" ht="13.5" customHeight="1">
      <c r="B32" s="132"/>
      <c r="C32" s="137" t="s">
        <v>1058</v>
      </c>
      <c r="D32" s="134">
        <v>4871</v>
      </c>
      <c r="E32" s="134">
        <v>4898</v>
      </c>
      <c r="F32" s="138">
        <v>8</v>
      </c>
      <c r="G32" s="134">
        <v>4885</v>
      </c>
      <c r="H32" s="138">
        <f t="shared" si="7"/>
        <v>-13</v>
      </c>
      <c r="I32" s="139">
        <v>4891</v>
      </c>
      <c r="J32" s="138">
        <f t="shared" si="8"/>
        <v>6</v>
      </c>
      <c r="K32" s="134">
        <v>4893</v>
      </c>
      <c r="L32" s="138">
        <f t="shared" si="9"/>
        <v>2</v>
      </c>
      <c r="M32" s="140"/>
      <c r="N32" s="138"/>
      <c r="O32" s="138"/>
      <c r="P32" s="138"/>
      <c r="Q32" s="138"/>
      <c r="R32" s="138"/>
    </row>
    <row r="33" spans="2:18" ht="13.5" customHeight="1">
      <c r="B33" s="132"/>
      <c r="C33" s="137" t="s">
        <v>1060</v>
      </c>
      <c r="D33" s="134">
        <v>2423</v>
      </c>
      <c r="E33" s="134">
        <v>2381</v>
      </c>
      <c r="F33" s="138">
        <v>6</v>
      </c>
      <c r="G33" s="134">
        <v>2288</v>
      </c>
      <c r="H33" s="138">
        <f t="shared" si="7"/>
        <v>-93</v>
      </c>
      <c r="I33" s="139">
        <v>2266</v>
      </c>
      <c r="J33" s="138">
        <f t="shared" si="8"/>
        <v>-22</v>
      </c>
      <c r="K33" s="134">
        <v>2255</v>
      </c>
      <c r="L33" s="138">
        <f t="shared" si="9"/>
        <v>-11</v>
      </c>
      <c r="M33" s="140"/>
      <c r="N33" s="138"/>
      <c r="O33" s="138"/>
      <c r="P33" s="138"/>
      <c r="Q33" s="138"/>
      <c r="R33" s="138"/>
    </row>
    <row r="34" spans="2:18" ht="13.5" customHeight="1">
      <c r="B34" s="132"/>
      <c r="C34" s="137" t="s">
        <v>1062</v>
      </c>
      <c r="D34" s="134">
        <v>2732</v>
      </c>
      <c r="E34" s="134">
        <v>2669</v>
      </c>
      <c r="F34" s="138">
        <v>39</v>
      </c>
      <c r="G34" s="134">
        <v>2678</v>
      </c>
      <c r="H34" s="138">
        <f t="shared" si="7"/>
        <v>9</v>
      </c>
      <c r="I34" s="139">
        <v>2650</v>
      </c>
      <c r="J34" s="138">
        <f t="shared" si="8"/>
        <v>-28</v>
      </c>
      <c r="K34" s="134">
        <v>2627</v>
      </c>
      <c r="L34" s="138">
        <f t="shared" si="9"/>
        <v>-23</v>
      </c>
      <c r="M34" s="140"/>
      <c r="N34" s="138"/>
      <c r="O34" s="138"/>
      <c r="P34" s="138"/>
      <c r="Q34" s="138"/>
      <c r="R34" s="138"/>
    </row>
    <row r="35" spans="2:18" ht="13.5" customHeight="1">
      <c r="B35" s="132"/>
      <c r="C35" s="137" t="s">
        <v>1016</v>
      </c>
      <c r="D35" s="134">
        <v>2916</v>
      </c>
      <c r="E35" s="134">
        <v>2782</v>
      </c>
      <c r="F35" s="138">
        <v>-59</v>
      </c>
      <c r="G35" s="134">
        <v>2805</v>
      </c>
      <c r="H35" s="138">
        <f t="shared" si="7"/>
        <v>23</v>
      </c>
      <c r="I35" s="139">
        <v>2829</v>
      </c>
      <c r="J35" s="138">
        <f t="shared" si="8"/>
        <v>24</v>
      </c>
      <c r="K35" s="134">
        <v>2805</v>
      </c>
      <c r="L35" s="138">
        <f t="shared" si="9"/>
        <v>-24</v>
      </c>
      <c r="M35" s="140"/>
      <c r="N35" s="138"/>
      <c r="O35" s="138"/>
      <c r="P35" s="138"/>
      <c r="Q35" s="138"/>
      <c r="R35" s="138"/>
    </row>
    <row r="36" spans="2:18" ht="13.5" customHeight="1">
      <c r="B36" s="132"/>
      <c r="C36" s="137" t="s">
        <v>1017</v>
      </c>
      <c r="D36" s="134">
        <v>2498</v>
      </c>
      <c r="E36" s="134">
        <v>2449</v>
      </c>
      <c r="F36" s="138">
        <v>-18</v>
      </c>
      <c r="G36" s="134">
        <v>2428</v>
      </c>
      <c r="H36" s="138">
        <f t="shared" si="7"/>
        <v>-21</v>
      </c>
      <c r="I36" s="139">
        <v>2428</v>
      </c>
      <c r="J36" s="141">
        <f t="shared" si="8"/>
        <v>0</v>
      </c>
      <c r="K36" s="134">
        <v>2422</v>
      </c>
      <c r="L36" s="138">
        <f t="shared" si="9"/>
        <v>-6</v>
      </c>
      <c r="M36" s="140"/>
      <c r="N36" s="138"/>
      <c r="O36" s="138"/>
      <c r="P36" s="138"/>
      <c r="Q36" s="138"/>
      <c r="R36" s="138"/>
    </row>
    <row r="37" spans="2:18" ht="13.5" customHeight="1">
      <c r="B37" s="132"/>
      <c r="C37" s="137" t="s">
        <v>1018</v>
      </c>
      <c r="D37" s="134">
        <v>1728</v>
      </c>
      <c r="E37" s="134">
        <v>1723</v>
      </c>
      <c r="F37" s="138">
        <v>7</v>
      </c>
      <c r="G37" s="134">
        <v>1718</v>
      </c>
      <c r="H37" s="138">
        <f t="shared" si="7"/>
        <v>-5</v>
      </c>
      <c r="I37" s="139">
        <v>1725</v>
      </c>
      <c r="J37" s="138">
        <f t="shared" si="8"/>
        <v>7</v>
      </c>
      <c r="K37" s="134">
        <v>1733</v>
      </c>
      <c r="L37" s="138">
        <f t="shared" si="9"/>
        <v>8</v>
      </c>
      <c r="M37" s="140"/>
      <c r="N37" s="138"/>
      <c r="O37" s="138"/>
      <c r="P37" s="138"/>
      <c r="Q37" s="138"/>
      <c r="R37" s="138"/>
    </row>
    <row r="38" spans="2:18" ht="13.5" customHeight="1">
      <c r="B38" s="132"/>
      <c r="C38" s="137" t="s">
        <v>1019</v>
      </c>
      <c r="D38" s="134">
        <v>2949</v>
      </c>
      <c r="E38" s="134">
        <v>3004</v>
      </c>
      <c r="F38" s="138">
        <v>3</v>
      </c>
      <c r="G38" s="134">
        <v>3011</v>
      </c>
      <c r="H38" s="138">
        <f t="shared" si="7"/>
        <v>7</v>
      </c>
      <c r="I38" s="139">
        <v>3021</v>
      </c>
      <c r="J38" s="138">
        <f t="shared" si="8"/>
        <v>10</v>
      </c>
      <c r="K38" s="134">
        <v>3014</v>
      </c>
      <c r="L38" s="138">
        <f t="shared" si="9"/>
        <v>-7</v>
      </c>
      <c r="M38" s="140"/>
      <c r="N38" s="138"/>
      <c r="O38" s="138"/>
      <c r="P38" s="138"/>
      <c r="Q38" s="138"/>
      <c r="R38" s="138"/>
    </row>
    <row r="39" spans="2:18" ht="13.5" customHeight="1">
      <c r="B39" s="132"/>
      <c r="C39" s="137" t="s">
        <v>1021</v>
      </c>
      <c r="D39" s="134">
        <v>1762</v>
      </c>
      <c r="E39" s="134">
        <v>1741</v>
      </c>
      <c r="F39" s="138">
        <v>29</v>
      </c>
      <c r="G39" s="134">
        <v>1743</v>
      </c>
      <c r="H39" s="138">
        <f t="shared" si="7"/>
        <v>2</v>
      </c>
      <c r="I39" s="139">
        <v>1746</v>
      </c>
      <c r="J39" s="138">
        <f t="shared" si="8"/>
        <v>3</v>
      </c>
      <c r="K39" s="134">
        <v>1750</v>
      </c>
      <c r="L39" s="138">
        <f t="shared" si="9"/>
        <v>4</v>
      </c>
      <c r="M39" s="140"/>
      <c r="N39" s="138"/>
      <c r="O39" s="138"/>
      <c r="P39" s="138"/>
      <c r="Q39" s="138"/>
      <c r="R39" s="138"/>
    </row>
    <row r="40" spans="2:18" ht="13.5" customHeight="1">
      <c r="B40" s="132"/>
      <c r="C40" s="137" t="s">
        <v>1023</v>
      </c>
      <c r="D40" s="134">
        <v>3084</v>
      </c>
      <c r="E40" s="134">
        <v>3061</v>
      </c>
      <c r="F40" s="138">
        <v>-4</v>
      </c>
      <c r="G40" s="134">
        <v>3056</v>
      </c>
      <c r="H40" s="138">
        <f t="shared" si="7"/>
        <v>-5</v>
      </c>
      <c r="I40" s="139">
        <v>3054</v>
      </c>
      <c r="J40" s="138">
        <f t="shared" si="8"/>
        <v>-2</v>
      </c>
      <c r="K40" s="134">
        <v>3053</v>
      </c>
      <c r="L40" s="138">
        <f t="shared" si="9"/>
        <v>-1</v>
      </c>
      <c r="M40" s="140"/>
      <c r="N40" s="138"/>
      <c r="O40" s="138"/>
      <c r="P40" s="138"/>
      <c r="Q40" s="138"/>
      <c r="R40" s="138"/>
    </row>
    <row r="41" spans="2:18" ht="13.5" customHeight="1">
      <c r="B41" s="132"/>
      <c r="C41" s="137" t="s">
        <v>1025</v>
      </c>
      <c r="D41" s="134">
        <v>1211</v>
      </c>
      <c r="E41" s="134">
        <v>1173</v>
      </c>
      <c r="F41" s="142">
        <v>0</v>
      </c>
      <c r="G41" s="134">
        <v>1183</v>
      </c>
      <c r="H41" s="138">
        <f t="shared" si="7"/>
        <v>10</v>
      </c>
      <c r="I41" s="139">
        <v>1176</v>
      </c>
      <c r="J41" s="138">
        <f t="shared" si="8"/>
        <v>-7</v>
      </c>
      <c r="K41" s="134">
        <v>1161</v>
      </c>
      <c r="L41" s="138">
        <f t="shared" si="9"/>
        <v>-15</v>
      </c>
      <c r="M41" s="140"/>
      <c r="N41" s="138"/>
      <c r="O41" s="138"/>
      <c r="P41" s="138"/>
      <c r="Q41" s="138"/>
      <c r="R41" s="138"/>
    </row>
    <row r="42" spans="2:18" ht="13.5" customHeight="1">
      <c r="B42" s="132"/>
      <c r="C42" s="137" t="s">
        <v>1027</v>
      </c>
      <c r="D42" s="134">
        <v>1427</v>
      </c>
      <c r="E42" s="134">
        <v>1419</v>
      </c>
      <c r="F42" s="142">
        <v>0</v>
      </c>
      <c r="G42" s="134">
        <v>1410</v>
      </c>
      <c r="H42" s="138">
        <f t="shared" si="7"/>
        <v>-9</v>
      </c>
      <c r="I42" s="139">
        <v>1414</v>
      </c>
      <c r="J42" s="138">
        <f t="shared" si="8"/>
        <v>4</v>
      </c>
      <c r="K42" s="134">
        <v>1407</v>
      </c>
      <c r="L42" s="138">
        <f t="shared" si="9"/>
        <v>-7</v>
      </c>
      <c r="M42" s="140"/>
      <c r="N42" s="138"/>
      <c r="O42" s="138"/>
      <c r="P42" s="138"/>
      <c r="Q42" s="138"/>
      <c r="R42" s="138"/>
    </row>
    <row r="43" spans="2:18" ht="13.5" customHeight="1">
      <c r="B43" s="132"/>
      <c r="C43" s="137" t="s">
        <v>1028</v>
      </c>
      <c r="D43" s="134">
        <v>1727</v>
      </c>
      <c r="E43" s="134">
        <v>1687</v>
      </c>
      <c r="F43" s="138">
        <v>-11</v>
      </c>
      <c r="G43" s="134">
        <v>1680</v>
      </c>
      <c r="H43" s="138">
        <f t="shared" si="7"/>
        <v>-7</v>
      </c>
      <c r="I43" s="139">
        <v>1667</v>
      </c>
      <c r="J43" s="138">
        <f t="shared" si="8"/>
        <v>-13</v>
      </c>
      <c r="K43" s="134">
        <v>1660</v>
      </c>
      <c r="L43" s="138">
        <f t="shared" si="9"/>
        <v>-7</v>
      </c>
      <c r="M43" s="140"/>
      <c r="N43" s="138"/>
      <c r="O43" s="138"/>
      <c r="P43" s="138"/>
      <c r="Q43" s="138"/>
      <c r="R43" s="138"/>
    </row>
    <row r="44" spans="2:18" ht="13.5" customHeight="1">
      <c r="B44" s="132"/>
      <c r="C44" s="137" t="s">
        <v>1031</v>
      </c>
      <c r="D44" s="134">
        <v>6007</v>
      </c>
      <c r="E44" s="134">
        <v>6149</v>
      </c>
      <c r="F44" s="138">
        <v>-63</v>
      </c>
      <c r="G44" s="134">
        <v>6183</v>
      </c>
      <c r="H44" s="138">
        <f t="shared" si="7"/>
        <v>34</v>
      </c>
      <c r="I44" s="139">
        <v>6211</v>
      </c>
      <c r="J44" s="138">
        <f t="shared" si="8"/>
        <v>28</v>
      </c>
      <c r="K44" s="134">
        <v>6251</v>
      </c>
      <c r="L44" s="138">
        <f t="shared" si="9"/>
        <v>40</v>
      </c>
      <c r="M44" s="140"/>
      <c r="N44" s="138"/>
      <c r="O44" s="138"/>
      <c r="P44" s="138"/>
      <c r="Q44" s="138"/>
      <c r="R44" s="138"/>
    </row>
    <row r="45" spans="2:18" ht="13.5" customHeight="1">
      <c r="B45" s="132"/>
      <c r="C45" s="137" t="s">
        <v>1033</v>
      </c>
      <c r="D45" s="134">
        <v>5024</v>
      </c>
      <c r="E45" s="134">
        <v>4982</v>
      </c>
      <c r="F45" s="138">
        <v>119</v>
      </c>
      <c r="G45" s="134">
        <v>5062</v>
      </c>
      <c r="H45" s="138">
        <f t="shared" si="7"/>
        <v>80</v>
      </c>
      <c r="I45" s="139">
        <v>5049</v>
      </c>
      <c r="J45" s="138">
        <f t="shared" si="8"/>
        <v>-13</v>
      </c>
      <c r="K45" s="134">
        <v>5135</v>
      </c>
      <c r="L45" s="138">
        <f t="shared" si="9"/>
        <v>86</v>
      </c>
      <c r="M45" s="140"/>
      <c r="N45" s="138"/>
      <c r="O45" s="138"/>
      <c r="P45" s="138"/>
      <c r="Q45" s="138"/>
      <c r="R45" s="138"/>
    </row>
    <row r="46" spans="2:18" ht="13.5" customHeight="1">
      <c r="B46" s="132"/>
      <c r="C46" s="137" t="s">
        <v>1035</v>
      </c>
      <c r="D46" s="134">
        <v>3447</v>
      </c>
      <c r="E46" s="134">
        <v>3345</v>
      </c>
      <c r="F46" s="138">
        <v>-7</v>
      </c>
      <c r="G46" s="134">
        <v>3312</v>
      </c>
      <c r="H46" s="138">
        <f t="shared" si="7"/>
        <v>-33</v>
      </c>
      <c r="I46" s="139">
        <v>3298</v>
      </c>
      <c r="J46" s="138">
        <f t="shared" si="8"/>
        <v>-14</v>
      </c>
      <c r="K46" s="134">
        <v>3261</v>
      </c>
      <c r="L46" s="138">
        <f t="shared" si="9"/>
        <v>-37</v>
      </c>
      <c r="M46" s="140"/>
      <c r="N46" s="138"/>
      <c r="O46" s="138"/>
      <c r="P46" s="138"/>
      <c r="Q46" s="138"/>
      <c r="R46" s="138"/>
    </row>
    <row r="47" spans="2:18" ht="13.5" customHeight="1">
      <c r="B47" s="132"/>
      <c r="C47" s="137" t="s">
        <v>1037</v>
      </c>
      <c r="D47" s="134">
        <v>4529</v>
      </c>
      <c r="E47" s="134">
        <v>4514</v>
      </c>
      <c r="F47" s="138">
        <v>-10</v>
      </c>
      <c r="G47" s="134">
        <v>4534</v>
      </c>
      <c r="H47" s="138">
        <f t="shared" si="7"/>
        <v>20</v>
      </c>
      <c r="I47" s="139">
        <v>4535</v>
      </c>
      <c r="J47" s="138">
        <f t="shared" si="8"/>
        <v>1</v>
      </c>
      <c r="K47" s="134">
        <v>4534</v>
      </c>
      <c r="L47" s="138">
        <f t="shared" si="9"/>
        <v>-1</v>
      </c>
      <c r="M47" s="140"/>
      <c r="N47" s="138"/>
      <c r="O47" s="138"/>
      <c r="P47" s="138"/>
      <c r="Q47" s="138"/>
      <c r="R47" s="138"/>
    </row>
    <row r="48" spans="2:18" ht="13.5" customHeight="1">
      <c r="B48" s="132"/>
      <c r="C48" s="137" t="s">
        <v>1039</v>
      </c>
      <c r="D48" s="134">
        <v>2698</v>
      </c>
      <c r="E48" s="134">
        <v>2521</v>
      </c>
      <c r="F48" s="138">
        <v>-21</v>
      </c>
      <c r="G48" s="134">
        <v>2502</v>
      </c>
      <c r="H48" s="138">
        <f t="shared" si="7"/>
        <v>-19</v>
      </c>
      <c r="I48" s="139">
        <v>2489</v>
      </c>
      <c r="J48" s="138">
        <f t="shared" si="8"/>
        <v>-13</v>
      </c>
      <c r="K48" s="134">
        <v>2479</v>
      </c>
      <c r="L48" s="138">
        <f t="shared" si="9"/>
        <v>-10</v>
      </c>
      <c r="M48" s="140"/>
      <c r="N48" s="138"/>
      <c r="O48" s="138"/>
      <c r="P48" s="138"/>
      <c r="Q48" s="138"/>
      <c r="R48" s="138"/>
    </row>
    <row r="49" spans="2:18" ht="13.5" customHeight="1">
      <c r="B49" s="132"/>
      <c r="C49" s="137" t="s">
        <v>1042</v>
      </c>
      <c r="D49" s="134">
        <v>1974</v>
      </c>
      <c r="E49" s="134">
        <v>1938</v>
      </c>
      <c r="F49" s="138">
        <v>-14</v>
      </c>
      <c r="G49" s="134">
        <v>1938</v>
      </c>
      <c r="H49" s="143">
        <f t="shared" si="7"/>
        <v>0</v>
      </c>
      <c r="I49" s="139">
        <v>1939</v>
      </c>
      <c r="J49" s="138">
        <f t="shared" si="8"/>
        <v>1</v>
      </c>
      <c r="K49" s="134">
        <v>1929</v>
      </c>
      <c r="L49" s="138">
        <f t="shared" si="9"/>
        <v>-10</v>
      </c>
      <c r="M49" s="140"/>
      <c r="N49" s="138"/>
      <c r="O49" s="138"/>
      <c r="P49" s="138"/>
      <c r="Q49" s="138"/>
      <c r="R49" s="138"/>
    </row>
    <row r="50" spans="2:18" ht="13.5" customHeight="1">
      <c r="B50" s="132"/>
      <c r="C50" s="137" t="s">
        <v>1043</v>
      </c>
      <c r="D50" s="134">
        <v>4186</v>
      </c>
      <c r="E50" s="134">
        <v>4364</v>
      </c>
      <c r="F50" s="138">
        <v>29</v>
      </c>
      <c r="G50" s="134">
        <v>4384</v>
      </c>
      <c r="H50" s="138">
        <f t="shared" si="7"/>
        <v>20</v>
      </c>
      <c r="I50" s="139">
        <v>4410</v>
      </c>
      <c r="J50" s="138">
        <f t="shared" si="8"/>
        <v>26</v>
      </c>
      <c r="K50" s="134">
        <v>4418</v>
      </c>
      <c r="L50" s="138">
        <f t="shared" si="9"/>
        <v>8</v>
      </c>
      <c r="M50" s="140"/>
      <c r="N50" s="138"/>
      <c r="O50" s="138"/>
      <c r="P50" s="138"/>
      <c r="Q50" s="138"/>
      <c r="R50" s="138"/>
    </row>
    <row r="51" spans="2:18" ht="13.5" customHeight="1">
      <c r="B51" s="132"/>
      <c r="C51" s="137" t="s">
        <v>1045</v>
      </c>
      <c r="D51" s="134">
        <v>2819</v>
      </c>
      <c r="E51" s="134">
        <v>2802</v>
      </c>
      <c r="F51" s="138">
        <v>-8</v>
      </c>
      <c r="G51" s="134">
        <v>2797</v>
      </c>
      <c r="H51" s="138">
        <f t="shared" si="7"/>
        <v>-5</v>
      </c>
      <c r="I51" s="139">
        <v>2794</v>
      </c>
      <c r="J51" s="138">
        <f t="shared" si="8"/>
        <v>-3</v>
      </c>
      <c r="K51" s="134">
        <v>2790</v>
      </c>
      <c r="L51" s="138">
        <f t="shared" si="9"/>
        <v>-4</v>
      </c>
      <c r="M51" s="140"/>
      <c r="N51" s="138"/>
      <c r="O51" s="138"/>
      <c r="P51" s="138"/>
      <c r="Q51" s="138"/>
      <c r="R51" s="138"/>
    </row>
    <row r="52" spans="2:18" ht="13.5" customHeight="1">
      <c r="B52" s="132"/>
      <c r="C52" s="137" t="s">
        <v>1047</v>
      </c>
      <c r="D52" s="134">
        <v>2272</v>
      </c>
      <c r="E52" s="134">
        <v>2206</v>
      </c>
      <c r="F52" s="143">
        <v>0</v>
      </c>
      <c r="G52" s="134">
        <v>2232</v>
      </c>
      <c r="H52" s="138">
        <f t="shared" si="7"/>
        <v>26</v>
      </c>
      <c r="I52" s="139">
        <v>2221</v>
      </c>
      <c r="J52" s="138">
        <f t="shared" si="8"/>
        <v>-11</v>
      </c>
      <c r="K52" s="134">
        <v>2216</v>
      </c>
      <c r="L52" s="138">
        <f t="shared" si="9"/>
        <v>-5</v>
      </c>
      <c r="M52" s="140"/>
      <c r="N52" s="138"/>
      <c r="O52" s="138"/>
      <c r="P52" s="138"/>
      <c r="Q52" s="138"/>
      <c r="R52" s="138"/>
    </row>
    <row r="53" spans="2:18" ht="13.5" customHeight="1">
      <c r="B53" s="132"/>
      <c r="C53" s="137" t="s">
        <v>1049</v>
      </c>
      <c r="D53" s="134">
        <v>1787</v>
      </c>
      <c r="E53" s="134">
        <v>1761</v>
      </c>
      <c r="F53" s="138">
        <v>-1</v>
      </c>
      <c r="G53" s="134">
        <v>1773</v>
      </c>
      <c r="H53" s="138">
        <f t="shared" si="7"/>
        <v>12</v>
      </c>
      <c r="I53" s="139">
        <v>1776</v>
      </c>
      <c r="J53" s="138">
        <f t="shared" si="8"/>
        <v>3</v>
      </c>
      <c r="K53" s="134">
        <v>1784</v>
      </c>
      <c r="L53" s="138">
        <f t="shared" si="9"/>
        <v>8</v>
      </c>
      <c r="M53" s="140"/>
      <c r="N53" s="138"/>
      <c r="O53" s="138"/>
      <c r="P53" s="138"/>
      <c r="Q53" s="138"/>
      <c r="R53" s="138"/>
    </row>
    <row r="54" spans="2:18" ht="13.5" customHeight="1">
      <c r="B54" s="132"/>
      <c r="C54" s="137" t="s">
        <v>1051</v>
      </c>
      <c r="D54" s="134">
        <v>1765</v>
      </c>
      <c r="E54" s="134">
        <v>1786</v>
      </c>
      <c r="F54" s="138">
        <v>4</v>
      </c>
      <c r="G54" s="134">
        <v>1795</v>
      </c>
      <c r="H54" s="138">
        <f t="shared" si="7"/>
        <v>9</v>
      </c>
      <c r="I54" s="139">
        <v>1800</v>
      </c>
      <c r="J54" s="138">
        <f t="shared" si="8"/>
        <v>5</v>
      </c>
      <c r="K54" s="134">
        <v>1801</v>
      </c>
      <c r="L54" s="138">
        <f t="shared" si="9"/>
        <v>1</v>
      </c>
      <c r="M54" s="140"/>
      <c r="N54" s="138"/>
      <c r="O54" s="138"/>
      <c r="P54" s="138"/>
      <c r="Q54" s="138"/>
      <c r="R54" s="138"/>
    </row>
    <row r="55" spans="2:18" ht="13.5" customHeight="1">
      <c r="B55" s="132"/>
      <c r="C55" s="137" t="s">
        <v>1053</v>
      </c>
      <c r="D55" s="134">
        <v>1755</v>
      </c>
      <c r="E55" s="134">
        <v>1654</v>
      </c>
      <c r="F55" s="138">
        <v>-17</v>
      </c>
      <c r="G55" s="134">
        <v>1611</v>
      </c>
      <c r="H55" s="138">
        <f t="shared" si="7"/>
        <v>-43</v>
      </c>
      <c r="I55" s="139">
        <v>1587</v>
      </c>
      <c r="J55" s="138">
        <f t="shared" si="8"/>
        <v>-24</v>
      </c>
      <c r="K55" s="134">
        <v>1540</v>
      </c>
      <c r="L55" s="138">
        <f t="shared" si="9"/>
        <v>-47</v>
      </c>
      <c r="M55" s="140"/>
      <c r="N55" s="138"/>
      <c r="O55" s="138"/>
      <c r="P55" s="138"/>
      <c r="Q55" s="138"/>
      <c r="R55" s="138"/>
    </row>
    <row r="56" spans="2:18" ht="13.5" customHeight="1">
      <c r="B56" s="132"/>
      <c r="C56" s="137" t="s">
        <v>1055</v>
      </c>
      <c r="D56" s="134">
        <v>3802</v>
      </c>
      <c r="E56" s="134">
        <v>3674</v>
      </c>
      <c r="F56" s="138">
        <v>-5</v>
      </c>
      <c r="G56" s="134">
        <v>3652</v>
      </c>
      <c r="H56" s="138">
        <f t="shared" si="7"/>
        <v>-22</v>
      </c>
      <c r="I56" s="139">
        <v>3623</v>
      </c>
      <c r="J56" s="138">
        <f t="shared" si="8"/>
        <v>-29</v>
      </c>
      <c r="K56" s="134">
        <v>3608</v>
      </c>
      <c r="L56" s="138">
        <f t="shared" si="9"/>
        <v>-15</v>
      </c>
      <c r="M56" s="140"/>
      <c r="N56" s="138"/>
      <c r="O56" s="138"/>
      <c r="P56" s="138"/>
      <c r="Q56" s="138"/>
      <c r="R56" s="138"/>
    </row>
    <row r="57" spans="2:18" ht="13.5" customHeight="1">
      <c r="B57" s="132"/>
      <c r="C57" s="137" t="s">
        <v>1057</v>
      </c>
      <c r="D57" s="134">
        <v>4698</v>
      </c>
      <c r="E57" s="134">
        <v>4723</v>
      </c>
      <c r="F57" s="138">
        <v>7</v>
      </c>
      <c r="G57" s="134">
        <v>4722</v>
      </c>
      <c r="H57" s="138">
        <f t="shared" si="7"/>
        <v>-1</v>
      </c>
      <c r="I57" s="139">
        <v>4728</v>
      </c>
      <c r="J57" s="138">
        <f t="shared" si="8"/>
        <v>6</v>
      </c>
      <c r="K57" s="134">
        <v>4693</v>
      </c>
      <c r="L57" s="138">
        <f t="shared" si="9"/>
        <v>-35</v>
      </c>
      <c r="M57" s="140"/>
      <c r="N57" s="138"/>
      <c r="O57" s="138"/>
      <c r="P57" s="138"/>
      <c r="Q57" s="138"/>
      <c r="R57" s="138"/>
    </row>
    <row r="58" spans="2:18" ht="13.5" customHeight="1">
      <c r="B58" s="132"/>
      <c r="C58" s="137" t="s">
        <v>1059</v>
      </c>
      <c r="D58" s="134">
        <v>1928</v>
      </c>
      <c r="E58" s="134">
        <v>1908</v>
      </c>
      <c r="F58" s="138">
        <v>12</v>
      </c>
      <c r="G58" s="134">
        <v>1975</v>
      </c>
      <c r="H58" s="138">
        <f t="shared" si="7"/>
        <v>67</v>
      </c>
      <c r="I58" s="139">
        <v>1972</v>
      </c>
      <c r="J58" s="138">
        <f t="shared" si="8"/>
        <v>-3</v>
      </c>
      <c r="K58" s="134">
        <v>1967</v>
      </c>
      <c r="L58" s="138">
        <f t="shared" si="9"/>
        <v>-5</v>
      </c>
      <c r="M58" s="140"/>
      <c r="N58" s="138"/>
      <c r="O58" s="138"/>
      <c r="P58" s="138"/>
      <c r="Q58" s="138"/>
      <c r="R58" s="138"/>
    </row>
    <row r="59" spans="2:18" ht="13.5" customHeight="1">
      <c r="B59" s="132"/>
      <c r="C59" s="137" t="s">
        <v>1061</v>
      </c>
      <c r="D59" s="134">
        <v>1527</v>
      </c>
      <c r="E59" s="134">
        <v>1517</v>
      </c>
      <c r="F59" s="138">
        <v>-1</v>
      </c>
      <c r="G59" s="134">
        <v>1498</v>
      </c>
      <c r="H59" s="138">
        <f t="shared" si="7"/>
        <v>-19</v>
      </c>
      <c r="I59" s="139">
        <v>1491</v>
      </c>
      <c r="J59" s="138">
        <f t="shared" si="8"/>
        <v>-7</v>
      </c>
      <c r="K59" s="134">
        <v>1478</v>
      </c>
      <c r="L59" s="138">
        <f t="shared" si="9"/>
        <v>-13</v>
      </c>
      <c r="M59" s="140"/>
      <c r="N59" s="138"/>
      <c r="O59" s="138"/>
      <c r="P59" s="138"/>
      <c r="Q59" s="138"/>
      <c r="R59" s="138"/>
    </row>
    <row r="60" spans="2:18" ht="13.5" customHeight="1">
      <c r="B60" s="144"/>
      <c r="C60" s="145" t="s">
        <v>1063</v>
      </c>
      <c r="D60" s="146">
        <v>1800</v>
      </c>
      <c r="E60" s="134">
        <v>1816</v>
      </c>
      <c r="F60" s="147">
        <v>18</v>
      </c>
      <c r="G60" s="146">
        <v>1834</v>
      </c>
      <c r="H60" s="147">
        <f t="shared" si="7"/>
        <v>18</v>
      </c>
      <c r="I60" s="148">
        <v>1843</v>
      </c>
      <c r="J60" s="147">
        <f t="shared" si="8"/>
        <v>9</v>
      </c>
      <c r="K60" s="146">
        <v>1852</v>
      </c>
      <c r="L60" s="147">
        <f t="shared" si="9"/>
        <v>9</v>
      </c>
      <c r="M60" s="140"/>
      <c r="N60" s="138"/>
      <c r="O60" s="138"/>
      <c r="P60" s="138"/>
      <c r="Q60" s="138"/>
      <c r="R60" s="138"/>
    </row>
    <row r="61" spans="2:12" ht="13.5">
      <c r="B61" s="116" t="s">
        <v>1112</v>
      </c>
      <c r="E61" s="149"/>
      <c r="J61" s="106"/>
      <c r="K61" s="106"/>
      <c r="L61" s="106"/>
    </row>
    <row r="62" spans="10:12" ht="13.5">
      <c r="J62" s="106"/>
      <c r="K62" s="106"/>
      <c r="L62" s="106"/>
    </row>
    <row r="63" spans="10:12" ht="13.5">
      <c r="J63" s="106"/>
      <c r="K63" s="106"/>
      <c r="L63" s="106"/>
    </row>
    <row r="64" spans="10:12" ht="13.5">
      <c r="J64" s="106"/>
      <c r="K64" s="106"/>
      <c r="L64" s="106"/>
    </row>
  </sheetData>
  <mergeCells count="17">
    <mergeCell ref="B13:C13"/>
    <mergeCell ref="B14:C14"/>
    <mergeCell ref="B15:C15"/>
    <mergeCell ref="B7:C7"/>
    <mergeCell ref="B9:C9"/>
    <mergeCell ref="B10:C10"/>
    <mergeCell ref="B12:C12"/>
    <mergeCell ref="I4:J5"/>
    <mergeCell ref="K4:L5"/>
    <mergeCell ref="M4:R4"/>
    <mergeCell ref="M5:N5"/>
    <mergeCell ref="O5:P5"/>
    <mergeCell ref="Q5:R5"/>
    <mergeCell ref="B4:C6"/>
    <mergeCell ref="E4:F5"/>
    <mergeCell ref="G4:H5"/>
    <mergeCell ref="D4:D6"/>
  </mergeCells>
  <printOptions/>
  <pageMargins left="0.75" right="0.75" top="1" bottom="1" header="0.512" footer="0.512"/>
  <pageSetup orientation="portrait" paperSize="8" r:id="rId1"/>
</worksheet>
</file>

<file path=xl/worksheets/sheet5.xml><?xml version="1.0" encoding="utf-8"?>
<worksheet xmlns="http://schemas.openxmlformats.org/spreadsheetml/2006/main" xmlns:r="http://schemas.openxmlformats.org/officeDocument/2006/relationships">
  <dimension ref="B1:L62"/>
  <sheetViews>
    <sheetView workbookViewId="0" topLeftCell="A1">
      <selection activeCell="A1" sqref="A1"/>
    </sheetView>
  </sheetViews>
  <sheetFormatPr defaultColWidth="9.00390625" defaultRowHeight="13.5"/>
  <cols>
    <col min="1" max="1" width="2.625" style="17" customWidth="1"/>
    <col min="2" max="2" width="12.625" style="17" customWidth="1"/>
    <col min="3" max="3" width="8.625" style="17" customWidth="1"/>
    <col min="4" max="4" width="7.625" style="17" customWidth="1"/>
    <col min="5" max="5" width="8.625" style="17" customWidth="1"/>
    <col min="6" max="6" width="7.625" style="17" customWidth="1"/>
    <col min="7" max="7" width="7.75390625" style="17" customWidth="1"/>
    <col min="8" max="8" width="8.625" style="17" customWidth="1"/>
    <col min="9" max="9" width="7.625" style="17" customWidth="1"/>
    <col min="10" max="10" width="8.625" style="17" customWidth="1"/>
    <col min="11" max="11" width="7.625" style="17" customWidth="1"/>
    <col min="12" max="12" width="7.25390625" style="17" customWidth="1"/>
    <col min="13" max="16384" width="9.00390625" style="17" customWidth="1"/>
  </cols>
  <sheetData>
    <row r="1" ht="14.25" customHeight="1">
      <c r="B1" s="18" t="s">
        <v>1125</v>
      </c>
    </row>
    <row r="2" spans="5:12" ht="12" customHeight="1">
      <c r="E2" s="150"/>
      <c r="L2" s="151" t="s">
        <v>1120</v>
      </c>
    </row>
    <row r="3" ht="7.5" customHeight="1" thickBot="1"/>
    <row r="4" spans="2:12" ht="14.25" thickTop="1">
      <c r="B4" s="1279" t="s">
        <v>1064</v>
      </c>
      <c r="C4" s="1282" t="s">
        <v>1114</v>
      </c>
      <c r="D4" s="1283"/>
      <c r="E4" s="1283"/>
      <c r="F4" s="1283"/>
      <c r="G4" s="1284"/>
      <c r="H4" s="1282" t="s">
        <v>1115</v>
      </c>
      <c r="I4" s="1283"/>
      <c r="J4" s="1283"/>
      <c r="K4" s="1283"/>
      <c r="L4" s="1284"/>
    </row>
    <row r="5" spans="2:12" ht="12" customHeight="1">
      <c r="B5" s="1280"/>
      <c r="C5" s="1285" t="s">
        <v>1121</v>
      </c>
      <c r="D5" s="1286"/>
      <c r="E5" s="1287">
        <v>50</v>
      </c>
      <c r="F5" s="1272"/>
      <c r="G5" s="1273" t="s">
        <v>1122</v>
      </c>
      <c r="H5" s="1287">
        <v>53</v>
      </c>
      <c r="I5" s="1272"/>
      <c r="J5" s="1287">
        <v>50</v>
      </c>
      <c r="K5" s="1272"/>
      <c r="L5" s="1273" t="s">
        <v>1122</v>
      </c>
    </row>
    <row r="6" spans="2:12" ht="12" customHeight="1">
      <c r="B6" s="1280"/>
      <c r="C6" s="1286"/>
      <c r="D6" s="1286"/>
      <c r="E6" s="1272"/>
      <c r="F6" s="1272"/>
      <c r="G6" s="1274"/>
      <c r="H6" s="1272"/>
      <c r="I6" s="1272"/>
      <c r="J6" s="1272"/>
      <c r="K6" s="1272"/>
      <c r="L6" s="1274"/>
    </row>
    <row r="7" spans="2:12" ht="24">
      <c r="B7" s="1281"/>
      <c r="C7" s="153" t="s">
        <v>1116</v>
      </c>
      <c r="D7" s="153" t="s">
        <v>1117</v>
      </c>
      <c r="E7" s="153" t="s">
        <v>1116</v>
      </c>
      <c r="F7" s="153" t="s">
        <v>1117</v>
      </c>
      <c r="G7" s="154" t="s">
        <v>1123</v>
      </c>
      <c r="H7" s="153" t="s">
        <v>1116</v>
      </c>
      <c r="I7" s="153" t="s">
        <v>1117</v>
      </c>
      <c r="J7" s="153" t="s">
        <v>1116</v>
      </c>
      <c r="K7" s="153" t="s">
        <v>1117</v>
      </c>
      <c r="L7" s="154" t="s">
        <v>1123</v>
      </c>
    </row>
    <row r="8" spans="2:12" s="155" customFormat="1" ht="16.5" customHeight="1">
      <c r="B8" s="26" t="s">
        <v>1015</v>
      </c>
      <c r="C8" s="156">
        <f>SUM(C18:C61)</f>
        <v>68836</v>
      </c>
      <c r="D8" s="157">
        <f>SUM(D18:D61)</f>
        <v>100</v>
      </c>
      <c r="E8" s="158">
        <f>SUM(E18:E61)</f>
        <v>65935</v>
      </c>
      <c r="F8" s="157">
        <f>SUM(F18:F61)</f>
        <v>99.99999999999997</v>
      </c>
      <c r="G8" s="159">
        <v>4.4</v>
      </c>
      <c r="H8" s="160">
        <f>SUM(H18:H61)</f>
        <v>484751</v>
      </c>
      <c r="I8" s="161">
        <f>SUM(I18:I61)</f>
        <v>99.9449723672566</v>
      </c>
      <c r="J8" s="160">
        <f>SUM(J18:J61)</f>
        <v>451286</v>
      </c>
      <c r="K8" s="161">
        <f>SUM(K18:K61)</f>
        <v>100.0500161759948</v>
      </c>
      <c r="L8" s="162">
        <v>7.4</v>
      </c>
    </row>
    <row r="9" spans="2:12" s="155" customFormat="1" ht="16.5" customHeight="1">
      <c r="B9" s="163"/>
      <c r="C9" s="156"/>
      <c r="D9" s="157"/>
      <c r="E9" s="158"/>
      <c r="F9" s="157"/>
      <c r="G9" s="164"/>
      <c r="H9" s="158"/>
      <c r="I9" s="157"/>
      <c r="J9" s="158"/>
      <c r="K9" s="157"/>
      <c r="L9" s="165"/>
    </row>
    <row r="10" spans="2:12" s="155" customFormat="1" ht="16.5" customHeight="1">
      <c r="B10" s="163" t="s">
        <v>1066</v>
      </c>
      <c r="C10" s="156">
        <f>SUM(C18:C30)</f>
        <v>49900</v>
      </c>
      <c r="D10" s="157">
        <f>C10/$C$8*100</f>
        <v>72.49113835783602</v>
      </c>
      <c r="E10" s="158">
        <f>SUM(E18:E30)</f>
        <v>47243</v>
      </c>
      <c r="F10" s="157">
        <f>E10/$E$8*100</f>
        <v>71.65086827936604</v>
      </c>
      <c r="G10" s="164">
        <v>5.6</v>
      </c>
      <c r="H10" s="158">
        <f>SUM(H18:H30)</f>
        <v>374428</v>
      </c>
      <c r="I10" s="157">
        <f>H10/$H$8*100</f>
        <v>77.24130532995291</v>
      </c>
      <c r="J10" s="158">
        <f>SUM(J18:J30)</f>
        <v>351567</v>
      </c>
      <c r="K10" s="157">
        <f>J10/$J$8*100</f>
        <v>77.90336948188067</v>
      </c>
      <c r="L10" s="165">
        <v>6.5</v>
      </c>
    </row>
    <row r="11" spans="2:12" s="155" customFormat="1" ht="16.5" customHeight="1">
      <c r="B11" s="163" t="s">
        <v>1067</v>
      </c>
      <c r="C11" s="156">
        <f>SUM(C31:C61)</f>
        <v>18936</v>
      </c>
      <c r="D11" s="157">
        <f>C11/$C$8*100</f>
        <v>27.508861642163986</v>
      </c>
      <c r="E11" s="158">
        <f>SUM(E31:E61)</f>
        <v>18692</v>
      </c>
      <c r="F11" s="157">
        <f>E11/$E$8*100</f>
        <v>28.349131720633956</v>
      </c>
      <c r="G11" s="164">
        <v>1.3</v>
      </c>
      <c r="H11" s="158">
        <f>SUM(H31:H61)</f>
        <v>110323</v>
      </c>
      <c r="I11" s="157">
        <f>H11/$H$8*100</f>
        <v>22.7586946700471</v>
      </c>
      <c r="J11" s="158">
        <f>SUM(J31:J61)</f>
        <v>99719</v>
      </c>
      <c r="K11" s="157">
        <f>J11/$J$8*100</f>
        <v>22.09663051811933</v>
      </c>
      <c r="L11" s="165">
        <v>10.6</v>
      </c>
    </row>
    <row r="12" spans="2:12" s="155" customFormat="1" ht="16.5" customHeight="1">
      <c r="B12" s="163"/>
      <c r="C12" s="156"/>
      <c r="D12" s="157"/>
      <c r="E12" s="158"/>
      <c r="F12" s="157"/>
      <c r="G12" s="164"/>
      <c r="H12" s="158"/>
      <c r="I12" s="157"/>
      <c r="J12" s="158"/>
      <c r="K12" s="157"/>
      <c r="L12" s="165"/>
    </row>
    <row r="13" spans="2:12" s="155" customFormat="1" ht="16.5" customHeight="1">
      <c r="B13" s="163" t="s">
        <v>1020</v>
      </c>
      <c r="C13" s="156">
        <v>29683</v>
      </c>
      <c r="D13" s="157">
        <f>C13/$C$8*100</f>
        <v>43.121331861235404</v>
      </c>
      <c r="E13" s="158">
        <v>28089</v>
      </c>
      <c r="F13" s="157">
        <f>E13/$E$8*100</f>
        <v>42.60104648517479</v>
      </c>
      <c r="G13" s="164">
        <v>5.7</v>
      </c>
      <c r="H13" s="158">
        <v>216127</v>
      </c>
      <c r="I13" s="157">
        <f>H13/$H$8*100</f>
        <v>44.585158153361206</v>
      </c>
      <c r="J13" s="158">
        <v>204169</v>
      </c>
      <c r="K13" s="157">
        <f>J13/$J$8*100</f>
        <v>45.24159845419534</v>
      </c>
      <c r="L13" s="165">
        <v>5.9</v>
      </c>
    </row>
    <row r="14" spans="2:12" s="155" customFormat="1" ht="16.5" customHeight="1">
      <c r="B14" s="163" t="s">
        <v>1022</v>
      </c>
      <c r="C14" s="156">
        <v>5590</v>
      </c>
      <c r="D14" s="157">
        <f>C14/$C$8*100</f>
        <v>8.120750769945959</v>
      </c>
      <c r="E14" s="158">
        <v>5371</v>
      </c>
      <c r="F14" s="157">
        <v>8.2</v>
      </c>
      <c r="G14" s="164">
        <v>4.1</v>
      </c>
      <c r="H14" s="158">
        <v>36168</v>
      </c>
      <c r="I14" s="157">
        <v>7.4</v>
      </c>
      <c r="J14" s="158">
        <v>34010</v>
      </c>
      <c r="K14" s="157">
        <v>7.5</v>
      </c>
      <c r="L14" s="165">
        <v>6.3</v>
      </c>
    </row>
    <row r="15" spans="2:12" s="155" customFormat="1" ht="16.5" customHeight="1">
      <c r="B15" s="163" t="s">
        <v>1024</v>
      </c>
      <c r="C15" s="156">
        <v>14166</v>
      </c>
      <c r="D15" s="157">
        <f>C15/$C$8*100</f>
        <v>20.579348015573245</v>
      </c>
      <c r="E15" s="158">
        <v>13668</v>
      </c>
      <c r="F15" s="157">
        <f>E15/$E$8*100</f>
        <v>20.72950633199363</v>
      </c>
      <c r="G15" s="164">
        <v>3.6</v>
      </c>
      <c r="H15" s="158">
        <v>99800</v>
      </c>
      <c r="I15" s="157">
        <f>H15/$H$8*100</f>
        <v>20.587889452523047</v>
      </c>
      <c r="J15" s="158">
        <v>91911</v>
      </c>
      <c r="K15" s="157">
        <f>J15/$J$8*100</f>
        <v>20.366463838895953</v>
      </c>
      <c r="L15" s="165">
        <v>8.6</v>
      </c>
    </row>
    <row r="16" spans="2:12" s="155" customFormat="1" ht="16.5" customHeight="1">
      <c r="B16" s="163" t="s">
        <v>1026</v>
      </c>
      <c r="C16" s="156">
        <v>19397</v>
      </c>
      <c r="D16" s="157">
        <f>C16/$C$8*100</f>
        <v>28.178569353245397</v>
      </c>
      <c r="E16" s="158">
        <v>18807</v>
      </c>
      <c r="F16" s="157">
        <f>E16/$E$8*100</f>
        <v>28.52354591643285</v>
      </c>
      <c r="G16" s="164">
        <v>3.1</v>
      </c>
      <c r="H16" s="158">
        <v>132656</v>
      </c>
      <c r="I16" s="157">
        <f>H16/$H$8*100</f>
        <v>27.365802236612197</v>
      </c>
      <c r="J16" s="158">
        <v>121196</v>
      </c>
      <c r="K16" s="157">
        <f>J16/$J$8*100</f>
        <v>26.855696830834546</v>
      </c>
      <c r="L16" s="165">
        <v>9.5</v>
      </c>
    </row>
    <row r="17" spans="2:12" s="155" customFormat="1" ht="16.5" customHeight="1">
      <c r="B17" s="163"/>
      <c r="C17" s="156"/>
      <c r="D17" s="157"/>
      <c r="E17" s="158"/>
      <c r="F17" s="157"/>
      <c r="G17" s="164"/>
      <c r="H17" s="158"/>
      <c r="I17" s="157"/>
      <c r="J17" s="158"/>
      <c r="K17" s="157"/>
      <c r="L17" s="165"/>
    </row>
    <row r="18" spans="2:12" ht="15" customHeight="1">
      <c r="B18" s="166" t="s">
        <v>1029</v>
      </c>
      <c r="C18" s="30">
        <v>12879</v>
      </c>
      <c r="D18" s="167">
        <f aca="true" t="shared" si="0" ref="D18:D61">C18/$C$8*100</f>
        <v>18.70968679179499</v>
      </c>
      <c r="E18" s="20">
        <v>12204</v>
      </c>
      <c r="F18" s="167">
        <f aca="true" t="shared" si="1" ref="F18:F61">E18/$E$8*100</f>
        <v>18.50913778721468</v>
      </c>
      <c r="G18" s="168">
        <v>5.5</v>
      </c>
      <c r="H18" s="20">
        <v>108412</v>
      </c>
      <c r="I18" s="167">
        <f aca="true" t="shared" si="2" ref="I18:I60">H18/$H$8*100</f>
        <v>22.364471656582452</v>
      </c>
      <c r="J18" s="20">
        <v>106315</v>
      </c>
      <c r="K18" s="167">
        <f aca="true" t="shared" si="3" ref="K18:K51">J18/$J$8*100</f>
        <v>23.558231365475553</v>
      </c>
      <c r="L18" s="169">
        <v>2</v>
      </c>
    </row>
    <row r="19" spans="2:12" ht="15" customHeight="1">
      <c r="B19" s="166" t="s">
        <v>1030</v>
      </c>
      <c r="C19" s="30">
        <v>5397</v>
      </c>
      <c r="D19" s="167">
        <f t="shared" si="0"/>
        <v>7.8403742227904</v>
      </c>
      <c r="E19" s="20">
        <v>5218</v>
      </c>
      <c r="F19" s="167">
        <f t="shared" si="1"/>
        <v>7.913854553727155</v>
      </c>
      <c r="G19" s="168">
        <v>3.4</v>
      </c>
      <c r="H19" s="20">
        <v>42287</v>
      </c>
      <c r="I19" s="167">
        <f t="shared" si="2"/>
        <v>8.72344770820483</v>
      </c>
      <c r="J19" s="20">
        <v>40723</v>
      </c>
      <c r="K19" s="167">
        <f t="shared" si="3"/>
        <v>9.023767632942302</v>
      </c>
      <c r="L19" s="169">
        <v>3.8</v>
      </c>
    </row>
    <row r="20" spans="2:12" ht="15" customHeight="1">
      <c r="B20" s="166" t="s">
        <v>1032</v>
      </c>
      <c r="C20" s="30">
        <v>6281</v>
      </c>
      <c r="D20" s="167">
        <f t="shared" si="0"/>
        <v>9.124585972456273</v>
      </c>
      <c r="E20" s="20">
        <v>5923</v>
      </c>
      <c r="F20" s="167">
        <f t="shared" si="1"/>
        <v>8.983089406233411</v>
      </c>
      <c r="G20" s="168">
        <v>6</v>
      </c>
      <c r="H20" s="20">
        <v>43860</v>
      </c>
      <c r="I20" s="167">
        <f t="shared" si="2"/>
        <v>9.047944202281172</v>
      </c>
      <c r="J20" s="20">
        <v>40316</v>
      </c>
      <c r="K20" s="167">
        <f t="shared" si="3"/>
        <v>8.933580922076024</v>
      </c>
      <c r="L20" s="169">
        <v>8.8</v>
      </c>
    </row>
    <row r="21" spans="2:12" ht="15" customHeight="1">
      <c r="B21" s="166" t="s">
        <v>1034</v>
      </c>
      <c r="C21" s="30">
        <v>6506</v>
      </c>
      <c r="D21" s="167">
        <f t="shared" si="0"/>
        <v>9.451449822767156</v>
      </c>
      <c r="E21" s="20">
        <v>6199</v>
      </c>
      <c r="F21" s="167">
        <f t="shared" si="1"/>
        <v>9.401683476150755</v>
      </c>
      <c r="G21" s="168">
        <v>5</v>
      </c>
      <c r="H21" s="20">
        <v>50956</v>
      </c>
      <c r="I21" s="167">
        <f t="shared" si="2"/>
        <v>10.511788526480606</v>
      </c>
      <c r="J21" s="20">
        <v>46000</v>
      </c>
      <c r="K21" s="167">
        <f t="shared" si="3"/>
        <v>10.193092628621319</v>
      </c>
      <c r="L21" s="169">
        <v>10.8</v>
      </c>
    </row>
    <row r="22" spans="2:12" ht="15" customHeight="1">
      <c r="B22" s="166" t="s">
        <v>1036</v>
      </c>
      <c r="C22" s="30">
        <v>2694</v>
      </c>
      <c r="D22" s="167">
        <f t="shared" si="0"/>
        <v>3.9136498343889823</v>
      </c>
      <c r="E22" s="20">
        <v>2578</v>
      </c>
      <c r="F22" s="167">
        <f t="shared" si="1"/>
        <v>3.9099112762569193</v>
      </c>
      <c r="G22" s="168">
        <v>4.5</v>
      </c>
      <c r="H22" s="20">
        <v>20633</v>
      </c>
      <c r="I22" s="167">
        <f t="shared" si="2"/>
        <v>4.256412054848778</v>
      </c>
      <c r="J22" s="20">
        <v>20335</v>
      </c>
      <c r="K22" s="167">
        <f t="shared" si="3"/>
        <v>4.506011708761185</v>
      </c>
      <c r="L22" s="169">
        <v>1.5</v>
      </c>
    </row>
    <row r="23" spans="2:12" ht="15" customHeight="1">
      <c r="B23" s="166" t="s">
        <v>1038</v>
      </c>
      <c r="C23" s="30">
        <v>2176</v>
      </c>
      <c r="D23" s="167">
        <f t="shared" si="0"/>
        <v>3.1611366145621473</v>
      </c>
      <c r="E23" s="20">
        <v>2007</v>
      </c>
      <c r="F23" s="167">
        <f t="shared" si="1"/>
        <v>3.0439068779858953</v>
      </c>
      <c r="G23" s="168">
        <v>8.4</v>
      </c>
      <c r="H23" s="20">
        <v>16855</v>
      </c>
      <c r="I23" s="167">
        <f t="shared" si="2"/>
        <v>3.477042852928617</v>
      </c>
      <c r="J23" s="20">
        <v>14941</v>
      </c>
      <c r="K23" s="167">
        <f t="shared" si="3"/>
        <v>3.3107608035702416</v>
      </c>
      <c r="L23" s="169">
        <v>12.8</v>
      </c>
    </row>
    <row r="24" spans="2:12" ht="15" customHeight="1">
      <c r="B24" s="166" t="s">
        <v>1118</v>
      </c>
      <c r="C24" s="30">
        <v>1806</v>
      </c>
      <c r="D24" s="167">
        <f t="shared" si="0"/>
        <v>2.6236271718286943</v>
      </c>
      <c r="E24" s="20">
        <v>1788</v>
      </c>
      <c r="F24" s="167">
        <f t="shared" si="1"/>
        <v>2.711761583377569</v>
      </c>
      <c r="G24" s="168">
        <v>1</v>
      </c>
      <c r="H24" s="20">
        <v>12683</v>
      </c>
      <c r="I24" s="167">
        <f t="shared" si="2"/>
        <v>2.6163948088812607</v>
      </c>
      <c r="J24" s="20">
        <v>12382</v>
      </c>
      <c r="K24" s="167">
        <f t="shared" si="3"/>
        <v>2.743714628860634</v>
      </c>
      <c r="L24" s="169">
        <v>2.4</v>
      </c>
    </row>
    <row r="25" spans="2:12" ht="15" customHeight="1">
      <c r="B25" s="166" t="s">
        <v>1041</v>
      </c>
      <c r="C25" s="30">
        <v>1787</v>
      </c>
      <c r="D25" s="167">
        <f t="shared" si="0"/>
        <v>2.5960253355802196</v>
      </c>
      <c r="E25" s="20">
        <v>1735</v>
      </c>
      <c r="F25" s="167">
        <f t="shared" si="1"/>
        <v>2.631379388791992</v>
      </c>
      <c r="G25" s="168">
        <v>3</v>
      </c>
      <c r="H25" s="20">
        <v>10401</v>
      </c>
      <c r="I25" s="167">
        <f t="shared" si="2"/>
        <v>2.1456376572714655</v>
      </c>
      <c r="J25" s="20">
        <v>9461</v>
      </c>
      <c r="K25" s="167">
        <f t="shared" si="3"/>
        <v>2.09645324694318</v>
      </c>
      <c r="L25" s="169">
        <v>9.9</v>
      </c>
    </row>
    <row r="26" spans="2:12" ht="15" customHeight="1">
      <c r="B26" s="166" t="s">
        <v>1044</v>
      </c>
      <c r="C26" s="30">
        <v>2094</v>
      </c>
      <c r="D26" s="167">
        <f t="shared" si="0"/>
        <v>3.042012900226626</v>
      </c>
      <c r="E26" s="20">
        <v>1983</v>
      </c>
      <c r="F26" s="167">
        <f t="shared" si="1"/>
        <v>3.0075073936452568</v>
      </c>
      <c r="G26" s="168">
        <v>5.6</v>
      </c>
      <c r="H26" s="20">
        <v>15951</v>
      </c>
      <c r="I26" s="167">
        <f t="shared" si="2"/>
        <v>3.2905553572865247</v>
      </c>
      <c r="J26" s="20">
        <v>13959</v>
      </c>
      <c r="K26" s="167">
        <f t="shared" si="3"/>
        <v>3.093160434846195</v>
      </c>
      <c r="L26" s="169">
        <v>14.3</v>
      </c>
    </row>
    <row r="27" spans="2:12" ht="15" customHeight="1">
      <c r="B27" s="166" t="s">
        <v>1046</v>
      </c>
      <c r="C27" s="30">
        <v>2952</v>
      </c>
      <c r="D27" s="167">
        <f t="shared" si="0"/>
        <v>4.288453716078796</v>
      </c>
      <c r="E27" s="20">
        <v>2495</v>
      </c>
      <c r="F27" s="167">
        <f t="shared" si="1"/>
        <v>3.784029726245545</v>
      </c>
      <c r="G27" s="168">
        <v>18.3</v>
      </c>
      <c r="H27" s="20">
        <v>19263</v>
      </c>
      <c r="I27" s="167">
        <f t="shared" si="2"/>
        <v>3.9737927307009167</v>
      </c>
      <c r="J27" s="20">
        <v>16504</v>
      </c>
      <c r="K27" s="167">
        <f t="shared" si="3"/>
        <v>3.6571043639731786</v>
      </c>
      <c r="L27" s="169">
        <v>16.7</v>
      </c>
    </row>
    <row r="28" spans="2:12" ht="15" customHeight="1">
      <c r="B28" s="166" t="s">
        <v>1048</v>
      </c>
      <c r="C28" s="30">
        <v>1897</v>
      </c>
      <c r="D28" s="167">
        <f t="shared" si="0"/>
        <v>2.7558254401766518</v>
      </c>
      <c r="E28" s="20">
        <v>1734</v>
      </c>
      <c r="F28" s="167">
        <f t="shared" si="1"/>
        <v>2.6298627436111324</v>
      </c>
      <c r="G28" s="168">
        <v>9.4</v>
      </c>
      <c r="H28" s="20">
        <v>14002</v>
      </c>
      <c r="I28" s="167">
        <f t="shared" si="2"/>
        <v>2.8884932676776325</v>
      </c>
      <c r="J28" s="20">
        <v>12559</v>
      </c>
      <c r="K28" s="167">
        <f t="shared" si="3"/>
        <v>2.782935876583807</v>
      </c>
      <c r="L28" s="169">
        <v>11.5</v>
      </c>
    </row>
    <row r="29" spans="2:12" ht="15" customHeight="1">
      <c r="B29" s="166" t="s">
        <v>1050</v>
      </c>
      <c r="C29" s="30">
        <v>1181</v>
      </c>
      <c r="D29" s="167">
        <f t="shared" si="0"/>
        <v>1.7156720320762393</v>
      </c>
      <c r="E29" s="20">
        <v>1172</v>
      </c>
      <c r="F29" s="167">
        <f t="shared" si="1"/>
        <v>1.7775081519678473</v>
      </c>
      <c r="G29" s="168">
        <v>0.8</v>
      </c>
      <c r="H29" s="20">
        <v>6107</v>
      </c>
      <c r="I29" s="167">
        <f t="shared" si="2"/>
        <v>1.2598220529715256</v>
      </c>
      <c r="J29" s="20">
        <v>5610</v>
      </c>
      <c r="K29" s="167">
        <f t="shared" si="3"/>
        <v>1.243114122751426</v>
      </c>
      <c r="L29" s="169">
        <v>8.9</v>
      </c>
    </row>
    <row r="30" spans="2:12" ht="15" customHeight="1">
      <c r="B30" s="166" t="s">
        <v>1052</v>
      </c>
      <c r="C30" s="30">
        <v>2250</v>
      </c>
      <c r="D30" s="167">
        <f t="shared" si="0"/>
        <v>3.2686385031088387</v>
      </c>
      <c r="E30" s="20">
        <v>2207</v>
      </c>
      <c r="F30" s="167">
        <f t="shared" si="1"/>
        <v>3.3472359141578827</v>
      </c>
      <c r="G30" s="168">
        <v>1.9</v>
      </c>
      <c r="H30" s="20">
        <v>13018</v>
      </c>
      <c r="I30" s="167">
        <f t="shared" si="2"/>
        <v>2.6855024538371244</v>
      </c>
      <c r="J30" s="20">
        <v>12462</v>
      </c>
      <c r="K30" s="167">
        <f t="shared" si="3"/>
        <v>2.7614417464756276</v>
      </c>
      <c r="L30" s="169">
        <v>4.5</v>
      </c>
    </row>
    <row r="31" spans="2:12" ht="15" customHeight="1">
      <c r="B31" s="166" t="s">
        <v>1054</v>
      </c>
      <c r="C31" s="30">
        <v>725</v>
      </c>
      <c r="D31" s="167">
        <f t="shared" si="0"/>
        <v>1.053227962112848</v>
      </c>
      <c r="E31" s="20">
        <v>719</v>
      </c>
      <c r="F31" s="167">
        <f t="shared" si="1"/>
        <v>1.0904678850382952</v>
      </c>
      <c r="G31" s="168">
        <v>0.8</v>
      </c>
      <c r="H31" s="20">
        <v>4430</v>
      </c>
      <c r="I31" s="167">
        <f t="shared" si="2"/>
        <v>0.9138712452372456</v>
      </c>
      <c r="J31" s="20">
        <v>4454</v>
      </c>
      <c r="K31" s="167">
        <f t="shared" si="3"/>
        <v>0.9869572732147684</v>
      </c>
      <c r="L31" s="169">
        <v>-0.5</v>
      </c>
    </row>
    <row r="32" spans="2:12" ht="15" customHeight="1">
      <c r="B32" s="166" t="s">
        <v>1056</v>
      </c>
      <c r="C32" s="30">
        <v>574</v>
      </c>
      <c r="D32" s="167">
        <f t="shared" si="0"/>
        <v>0.8338660003486548</v>
      </c>
      <c r="E32" s="20">
        <v>597</v>
      </c>
      <c r="F32" s="167">
        <f t="shared" si="1"/>
        <v>0.9054371729733829</v>
      </c>
      <c r="G32" s="168">
        <v>-3.9</v>
      </c>
      <c r="H32" s="20">
        <v>2535</v>
      </c>
      <c r="I32" s="167">
        <f t="shared" si="2"/>
        <v>0.5229488954122838</v>
      </c>
      <c r="J32" s="20">
        <v>2515</v>
      </c>
      <c r="K32" s="167">
        <f t="shared" si="3"/>
        <v>0.5572962600213612</v>
      </c>
      <c r="L32" s="169">
        <v>0.8</v>
      </c>
    </row>
    <row r="33" spans="2:12" ht="15" customHeight="1">
      <c r="B33" s="166" t="s">
        <v>1058</v>
      </c>
      <c r="C33" s="30">
        <v>1318</v>
      </c>
      <c r="D33" s="167">
        <f t="shared" si="0"/>
        <v>1.9146957987099773</v>
      </c>
      <c r="E33" s="20">
        <v>1325</v>
      </c>
      <c r="F33" s="167">
        <f t="shared" si="1"/>
        <v>2.0095548646394175</v>
      </c>
      <c r="G33" s="168">
        <v>-0.5</v>
      </c>
      <c r="H33" s="20">
        <v>7944</v>
      </c>
      <c r="I33" s="167">
        <f t="shared" si="2"/>
        <v>1.6387794971026362</v>
      </c>
      <c r="J33" s="20">
        <v>7138</v>
      </c>
      <c r="K33" s="167">
        <f t="shared" si="3"/>
        <v>1.5817020691978034</v>
      </c>
      <c r="L33" s="169">
        <v>11.3</v>
      </c>
    </row>
    <row r="34" spans="2:12" ht="15" customHeight="1">
      <c r="B34" s="166" t="s">
        <v>1060</v>
      </c>
      <c r="C34" s="30">
        <v>539</v>
      </c>
      <c r="D34" s="167">
        <f t="shared" si="0"/>
        <v>0.7830205125225173</v>
      </c>
      <c r="E34" s="20">
        <v>545</v>
      </c>
      <c r="F34" s="167">
        <f t="shared" si="1"/>
        <v>0.8265716235686661</v>
      </c>
      <c r="G34" s="168">
        <v>-1.1</v>
      </c>
      <c r="H34" s="20">
        <v>3190</v>
      </c>
      <c r="I34" s="167">
        <f t="shared" si="2"/>
        <v>0.6580698131618088</v>
      </c>
      <c r="J34" s="20">
        <v>3077</v>
      </c>
      <c r="K34" s="167">
        <f t="shared" si="3"/>
        <v>0.6818292612666912</v>
      </c>
      <c r="L34" s="169">
        <v>3.7</v>
      </c>
    </row>
    <row r="35" spans="2:12" ht="15" customHeight="1">
      <c r="B35" s="166" t="s">
        <v>1119</v>
      </c>
      <c r="C35" s="30">
        <v>634</v>
      </c>
      <c r="D35" s="167">
        <f t="shared" si="0"/>
        <v>0.9210296937648904</v>
      </c>
      <c r="E35" s="20">
        <v>578</v>
      </c>
      <c r="F35" s="167">
        <f t="shared" si="1"/>
        <v>0.876620914537044</v>
      </c>
      <c r="G35" s="168">
        <v>9.7</v>
      </c>
      <c r="H35" s="20">
        <v>3205</v>
      </c>
      <c r="I35" s="167">
        <f t="shared" si="2"/>
        <v>0.6611641853240117</v>
      </c>
      <c r="J35" s="20">
        <v>3044</v>
      </c>
      <c r="K35" s="167">
        <f t="shared" si="3"/>
        <v>0.6745168252505063</v>
      </c>
      <c r="L35" s="169">
        <v>5.3</v>
      </c>
    </row>
    <row r="36" spans="2:12" ht="15" customHeight="1">
      <c r="B36" s="166" t="s">
        <v>1016</v>
      </c>
      <c r="C36" s="30">
        <v>691</v>
      </c>
      <c r="D36" s="167">
        <f t="shared" si="0"/>
        <v>1.0038352025103143</v>
      </c>
      <c r="E36" s="20">
        <v>693</v>
      </c>
      <c r="F36" s="167">
        <f t="shared" si="1"/>
        <v>1.051035110335937</v>
      </c>
      <c r="G36" s="168">
        <v>-0.3</v>
      </c>
      <c r="H36" s="20">
        <v>3893</v>
      </c>
      <c r="I36" s="167">
        <f t="shared" si="2"/>
        <v>0.803092721830383</v>
      </c>
      <c r="J36" s="20">
        <v>3748</v>
      </c>
      <c r="K36" s="167">
        <f t="shared" si="3"/>
        <v>0.8305154602624499</v>
      </c>
      <c r="L36" s="169">
        <v>3.9</v>
      </c>
    </row>
    <row r="37" spans="2:12" ht="15" customHeight="1">
      <c r="B37" s="166" t="s">
        <v>1017</v>
      </c>
      <c r="C37" s="30">
        <v>524</v>
      </c>
      <c r="D37" s="167">
        <f t="shared" si="0"/>
        <v>0.7612295891684584</v>
      </c>
      <c r="E37" s="20">
        <v>497</v>
      </c>
      <c r="F37" s="167">
        <f t="shared" si="1"/>
        <v>0.7537726548873891</v>
      </c>
      <c r="G37" s="168">
        <v>5.4</v>
      </c>
      <c r="H37" s="20">
        <v>3207</v>
      </c>
      <c r="I37" s="167">
        <f t="shared" si="2"/>
        <v>0.6615767682789722</v>
      </c>
      <c r="J37" s="20">
        <v>2421</v>
      </c>
      <c r="K37" s="167">
        <f t="shared" si="3"/>
        <v>0.5364668968237437</v>
      </c>
      <c r="L37" s="169">
        <v>32.5</v>
      </c>
    </row>
    <row r="38" spans="2:12" ht="15" customHeight="1">
      <c r="B38" s="166" t="s">
        <v>1018</v>
      </c>
      <c r="C38" s="30">
        <v>350</v>
      </c>
      <c r="D38" s="167">
        <f t="shared" si="0"/>
        <v>0.5084548782613748</v>
      </c>
      <c r="E38" s="20">
        <v>329</v>
      </c>
      <c r="F38" s="167">
        <f t="shared" si="1"/>
        <v>0.4989762645029195</v>
      </c>
      <c r="G38" s="168">
        <v>6.4</v>
      </c>
      <c r="H38" s="20">
        <v>1919</v>
      </c>
      <c r="I38" s="167">
        <f t="shared" si="2"/>
        <v>0.3958733452844863</v>
      </c>
      <c r="J38" s="20">
        <v>1740</v>
      </c>
      <c r="K38" s="167">
        <f t="shared" si="3"/>
        <v>0.3855648081261107</v>
      </c>
      <c r="L38" s="169">
        <v>10.3</v>
      </c>
    </row>
    <row r="39" spans="2:12" ht="15" customHeight="1">
      <c r="B39" s="166" t="s">
        <v>1019</v>
      </c>
      <c r="C39" s="30">
        <v>742</v>
      </c>
      <c r="D39" s="167">
        <f t="shared" si="0"/>
        <v>1.0779243419141147</v>
      </c>
      <c r="E39" s="20">
        <v>737</v>
      </c>
      <c r="F39" s="167">
        <f t="shared" si="1"/>
        <v>1.1177674982937742</v>
      </c>
      <c r="G39" s="168">
        <v>0.7</v>
      </c>
      <c r="H39" s="20">
        <v>3793</v>
      </c>
      <c r="I39" s="167">
        <f t="shared" si="2"/>
        <v>0.782463574082364</v>
      </c>
      <c r="J39" s="20">
        <v>3329</v>
      </c>
      <c r="K39" s="167">
        <f t="shared" si="3"/>
        <v>0.737669681753921</v>
      </c>
      <c r="L39" s="169">
        <v>13.9</v>
      </c>
    </row>
    <row r="40" spans="2:12" ht="15" customHeight="1">
      <c r="B40" s="166" t="s">
        <v>1021</v>
      </c>
      <c r="C40" s="30">
        <v>308</v>
      </c>
      <c r="D40" s="167">
        <f t="shared" si="0"/>
        <v>0.4474402928700099</v>
      </c>
      <c r="E40" s="20">
        <v>338</v>
      </c>
      <c r="F40" s="167">
        <f t="shared" si="1"/>
        <v>0.512626071130659</v>
      </c>
      <c r="G40" s="168">
        <v>-8.9</v>
      </c>
      <c r="H40" s="20">
        <v>1860</v>
      </c>
      <c r="I40" s="167">
        <f t="shared" si="2"/>
        <v>0.383702148113155</v>
      </c>
      <c r="J40" s="20">
        <v>1716</v>
      </c>
      <c r="K40" s="167">
        <f t="shared" si="3"/>
        <v>0.3802466728416126</v>
      </c>
      <c r="L40" s="169">
        <v>8.4</v>
      </c>
    </row>
    <row r="41" spans="2:12" ht="15" customHeight="1">
      <c r="B41" s="166" t="s">
        <v>1023</v>
      </c>
      <c r="C41" s="30">
        <v>645</v>
      </c>
      <c r="D41" s="167">
        <f t="shared" si="0"/>
        <v>0.9370097042245337</v>
      </c>
      <c r="E41" s="20">
        <v>586</v>
      </c>
      <c r="F41" s="167">
        <f t="shared" si="1"/>
        <v>0.8887540759839236</v>
      </c>
      <c r="G41" s="168">
        <v>10.1</v>
      </c>
      <c r="H41" s="20">
        <v>3599</v>
      </c>
      <c r="I41" s="167">
        <f t="shared" si="2"/>
        <v>0.7424430274512069</v>
      </c>
      <c r="J41" s="20">
        <v>3438</v>
      </c>
      <c r="K41" s="167">
        <f t="shared" si="3"/>
        <v>0.7618228795043498</v>
      </c>
      <c r="L41" s="169">
        <v>4.7</v>
      </c>
    </row>
    <row r="42" spans="2:12" ht="15" customHeight="1">
      <c r="B42" s="166" t="s">
        <v>1025</v>
      </c>
      <c r="C42" s="30">
        <v>278</v>
      </c>
      <c r="D42" s="167">
        <f t="shared" si="0"/>
        <v>0.40385844616189204</v>
      </c>
      <c r="E42" s="20">
        <v>271</v>
      </c>
      <c r="F42" s="167">
        <f t="shared" si="1"/>
        <v>0.41101084401304316</v>
      </c>
      <c r="G42" s="168">
        <v>2.6</v>
      </c>
      <c r="H42" s="20">
        <v>1178</v>
      </c>
      <c r="I42" s="167">
        <f t="shared" si="2"/>
        <v>0.24301136047166486</v>
      </c>
      <c r="J42" s="20">
        <v>1014</v>
      </c>
      <c r="K42" s="167">
        <f t="shared" si="3"/>
        <v>0.22469121577004383</v>
      </c>
      <c r="L42" s="169">
        <v>16.2</v>
      </c>
    </row>
    <row r="43" spans="2:12" ht="15" customHeight="1">
      <c r="B43" s="166" t="s">
        <v>1027</v>
      </c>
      <c r="C43" s="30">
        <v>243</v>
      </c>
      <c r="D43" s="167">
        <f t="shared" si="0"/>
        <v>0.3530129583357545</v>
      </c>
      <c r="E43" s="20">
        <v>208</v>
      </c>
      <c r="F43" s="167">
        <f t="shared" si="1"/>
        <v>0.31546219761886707</v>
      </c>
      <c r="G43" s="168">
        <v>16.8</v>
      </c>
      <c r="H43" s="20">
        <v>1384</v>
      </c>
      <c r="I43" s="167">
        <f t="shared" si="2"/>
        <v>0.28550740483258413</v>
      </c>
      <c r="J43" s="20">
        <v>994</v>
      </c>
      <c r="K43" s="167">
        <f t="shared" si="3"/>
        <v>0.22025943636629544</v>
      </c>
      <c r="L43" s="169">
        <v>39.2</v>
      </c>
    </row>
    <row r="44" spans="2:12" ht="15" customHeight="1">
      <c r="B44" s="166" t="s">
        <v>1028</v>
      </c>
      <c r="C44" s="30">
        <v>330</v>
      </c>
      <c r="D44" s="167">
        <f t="shared" si="0"/>
        <v>0.4794003137892963</v>
      </c>
      <c r="E44" s="20">
        <v>324</v>
      </c>
      <c r="F44" s="167">
        <f t="shared" si="1"/>
        <v>0.4913930385986198</v>
      </c>
      <c r="G44" s="168">
        <v>1.9</v>
      </c>
      <c r="H44" s="20">
        <v>1802</v>
      </c>
      <c r="I44" s="167">
        <f t="shared" si="2"/>
        <v>0.37173724241930395</v>
      </c>
      <c r="J44" s="20">
        <v>1444</v>
      </c>
      <c r="K44" s="167">
        <f t="shared" si="3"/>
        <v>0.3199744729506344</v>
      </c>
      <c r="L44" s="169">
        <v>24.8</v>
      </c>
    </row>
    <row r="45" spans="2:12" ht="15" customHeight="1">
      <c r="B45" s="166" t="s">
        <v>1031</v>
      </c>
      <c r="C45" s="30">
        <v>1327</v>
      </c>
      <c r="D45" s="167">
        <f t="shared" si="0"/>
        <v>1.9277703527224126</v>
      </c>
      <c r="E45" s="20">
        <v>1297</v>
      </c>
      <c r="F45" s="167">
        <f t="shared" si="1"/>
        <v>1.9670887995753394</v>
      </c>
      <c r="G45" s="168">
        <v>2.3</v>
      </c>
      <c r="H45" s="20">
        <v>8662</v>
      </c>
      <c r="I45" s="167">
        <f t="shared" si="2"/>
        <v>1.786896777933413</v>
      </c>
      <c r="J45" s="20">
        <v>7810</v>
      </c>
      <c r="K45" s="167">
        <f t="shared" si="3"/>
        <v>1.7306098571637496</v>
      </c>
      <c r="L45" s="169">
        <v>10.9</v>
      </c>
    </row>
    <row r="46" spans="2:12" ht="15" customHeight="1">
      <c r="B46" s="166" t="s">
        <v>1033</v>
      </c>
      <c r="C46" s="30">
        <v>1016</v>
      </c>
      <c r="D46" s="167">
        <f t="shared" si="0"/>
        <v>1.475971875181591</v>
      </c>
      <c r="E46" s="20">
        <v>971</v>
      </c>
      <c r="F46" s="167">
        <f t="shared" si="1"/>
        <v>1.4726624706149998</v>
      </c>
      <c r="G46" s="168">
        <v>4.6</v>
      </c>
      <c r="H46" s="20">
        <v>6067</v>
      </c>
      <c r="I46" s="167">
        <f t="shared" si="2"/>
        <v>1.251570393872318</v>
      </c>
      <c r="J46" s="20">
        <v>4698</v>
      </c>
      <c r="K46" s="167">
        <f t="shared" si="3"/>
        <v>1.041024981940499</v>
      </c>
      <c r="L46" s="169">
        <v>29.1</v>
      </c>
    </row>
    <row r="47" spans="2:12" ht="15" customHeight="1">
      <c r="B47" s="166" t="s">
        <v>1035</v>
      </c>
      <c r="C47" s="30">
        <v>629</v>
      </c>
      <c r="D47" s="167">
        <f t="shared" si="0"/>
        <v>0.9137660526468707</v>
      </c>
      <c r="E47" s="20">
        <v>616</v>
      </c>
      <c r="F47" s="167">
        <f t="shared" si="1"/>
        <v>0.9342534314097216</v>
      </c>
      <c r="G47" s="168">
        <v>2.1</v>
      </c>
      <c r="H47" s="20">
        <v>5366</v>
      </c>
      <c r="I47" s="167">
        <f t="shared" si="2"/>
        <v>1.1069600681587042</v>
      </c>
      <c r="J47" s="20">
        <v>4938</v>
      </c>
      <c r="K47" s="167">
        <f t="shared" si="3"/>
        <v>1.0942063347854798</v>
      </c>
      <c r="L47" s="169">
        <v>8.7</v>
      </c>
    </row>
    <row r="48" spans="2:12" ht="15" customHeight="1">
      <c r="B48" s="166" t="s">
        <v>1037</v>
      </c>
      <c r="C48" s="30">
        <v>981</v>
      </c>
      <c r="D48" s="167">
        <f t="shared" si="0"/>
        <v>1.4251263873554536</v>
      </c>
      <c r="E48" s="20">
        <v>915</v>
      </c>
      <c r="F48" s="167">
        <f t="shared" si="1"/>
        <v>1.387730340486843</v>
      </c>
      <c r="G48" s="168">
        <v>7.2</v>
      </c>
      <c r="H48" s="20">
        <v>5651</v>
      </c>
      <c r="I48" s="167">
        <f t="shared" si="2"/>
        <v>1.1657531392405587</v>
      </c>
      <c r="J48" s="20">
        <v>4790</v>
      </c>
      <c r="K48" s="167">
        <f t="shared" si="3"/>
        <v>1.0614111671977415</v>
      </c>
      <c r="L48" s="169">
        <v>18</v>
      </c>
    </row>
    <row r="49" spans="2:12" ht="15" customHeight="1">
      <c r="B49" s="166" t="s">
        <v>1039</v>
      </c>
      <c r="C49" s="30">
        <v>472</v>
      </c>
      <c r="D49" s="167">
        <f t="shared" si="0"/>
        <v>0.6856877215410541</v>
      </c>
      <c r="E49" s="20">
        <v>461</v>
      </c>
      <c r="F49" s="167">
        <f t="shared" si="1"/>
        <v>0.6991734283764314</v>
      </c>
      <c r="G49" s="168">
        <v>2.4</v>
      </c>
      <c r="H49" s="20">
        <v>2798</v>
      </c>
      <c r="I49" s="167">
        <f t="shared" si="2"/>
        <v>0.577203553989574</v>
      </c>
      <c r="J49" s="20">
        <v>2531</v>
      </c>
      <c r="K49" s="167">
        <f t="shared" si="3"/>
        <v>0.5608416835443598</v>
      </c>
      <c r="L49" s="169">
        <v>10.5</v>
      </c>
    </row>
    <row r="50" spans="2:12" ht="15" customHeight="1">
      <c r="B50" s="166" t="s">
        <v>1042</v>
      </c>
      <c r="C50" s="30">
        <v>469</v>
      </c>
      <c r="D50" s="167">
        <f t="shared" si="0"/>
        <v>0.6813295368702423</v>
      </c>
      <c r="E50" s="20">
        <v>454</v>
      </c>
      <c r="F50" s="167">
        <f t="shared" si="1"/>
        <v>0.6885569121104117</v>
      </c>
      <c r="G50" s="168">
        <v>3.3</v>
      </c>
      <c r="H50" s="20">
        <v>2853</v>
      </c>
      <c r="I50" s="167">
        <f t="shared" si="2"/>
        <v>0.5885495852509846</v>
      </c>
      <c r="J50" s="20">
        <v>2392</v>
      </c>
      <c r="K50" s="167">
        <f t="shared" si="3"/>
        <v>0.5300408166883085</v>
      </c>
      <c r="L50" s="169">
        <v>19.3</v>
      </c>
    </row>
    <row r="51" spans="2:12" ht="15" customHeight="1">
      <c r="B51" s="166" t="s">
        <v>1043</v>
      </c>
      <c r="C51" s="30">
        <v>1012</v>
      </c>
      <c r="D51" s="167">
        <f t="shared" si="0"/>
        <v>1.4701609622871754</v>
      </c>
      <c r="E51" s="20">
        <v>985</v>
      </c>
      <c r="F51" s="167">
        <f t="shared" si="1"/>
        <v>1.4938955031470387</v>
      </c>
      <c r="G51" s="168">
        <v>2.7</v>
      </c>
      <c r="H51" s="20">
        <v>6098</v>
      </c>
      <c r="I51" s="167">
        <f t="shared" si="2"/>
        <v>1.2579654296742038</v>
      </c>
      <c r="J51" s="20">
        <v>5472</v>
      </c>
      <c r="K51" s="167">
        <f t="shared" si="3"/>
        <v>1.212534844865562</v>
      </c>
      <c r="L51" s="169">
        <v>11.4</v>
      </c>
    </row>
    <row r="52" spans="2:12" ht="15" customHeight="1">
      <c r="B52" s="166" t="s">
        <v>1045</v>
      </c>
      <c r="C52" s="30">
        <v>556</v>
      </c>
      <c r="D52" s="167">
        <f t="shared" si="0"/>
        <v>0.8077168923237841</v>
      </c>
      <c r="E52" s="20">
        <v>558</v>
      </c>
      <c r="F52" s="167">
        <f t="shared" si="1"/>
        <v>0.8462880109198453</v>
      </c>
      <c r="G52" s="168">
        <v>-0.4</v>
      </c>
      <c r="H52" s="20">
        <v>3020</v>
      </c>
      <c r="I52" s="167">
        <f t="shared" si="2"/>
        <v>0.6230002619901763</v>
      </c>
      <c r="J52" s="20">
        <v>2482</v>
      </c>
      <c r="K52" s="167">
        <v>0.6</v>
      </c>
      <c r="L52" s="169">
        <v>21.7</v>
      </c>
    </row>
    <row r="53" spans="2:12" ht="15" customHeight="1">
      <c r="B53" s="166" t="s">
        <v>1047</v>
      </c>
      <c r="C53" s="30">
        <v>426</v>
      </c>
      <c r="D53" s="167">
        <f t="shared" si="0"/>
        <v>0.6188622232552734</v>
      </c>
      <c r="E53" s="20">
        <v>432</v>
      </c>
      <c r="F53" s="167">
        <f t="shared" si="1"/>
        <v>0.6551907181314931</v>
      </c>
      <c r="G53" s="168">
        <v>-1.4</v>
      </c>
      <c r="H53" s="20">
        <v>2311</v>
      </c>
      <c r="I53" s="167">
        <f t="shared" si="2"/>
        <v>0.47673960445672114</v>
      </c>
      <c r="J53" s="20">
        <v>1883</v>
      </c>
      <c r="K53" s="167">
        <f aca="true" t="shared" si="4" ref="K53:K61">J53/$J$8*100</f>
        <v>0.4172520308629118</v>
      </c>
      <c r="L53" s="169">
        <v>22.7</v>
      </c>
    </row>
    <row r="54" spans="2:12" ht="15" customHeight="1">
      <c r="B54" s="166" t="s">
        <v>1049</v>
      </c>
      <c r="C54" s="30">
        <v>459</v>
      </c>
      <c r="D54" s="167">
        <f t="shared" si="0"/>
        <v>0.6668022546342031</v>
      </c>
      <c r="E54" s="20">
        <v>517</v>
      </c>
      <c r="F54" s="167">
        <f t="shared" si="1"/>
        <v>0.784105558504588</v>
      </c>
      <c r="G54" s="168">
        <v>-11.2</v>
      </c>
      <c r="H54" s="20">
        <v>2369</v>
      </c>
      <c r="I54" s="167">
        <f t="shared" si="2"/>
        <v>0.4887045101505722</v>
      </c>
      <c r="J54" s="20">
        <v>2043</v>
      </c>
      <c r="K54" s="167">
        <f t="shared" si="4"/>
        <v>0.45270626609289893</v>
      </c>
      <c r="L54" s="169">
        <v>16</v>
      </c>
    </row>
    <row r="55" spans="2:12" ht="15" customHeight="1">
      <c r="B55" s="166" t="s">
        <v>1051</v>
      </c>
      <c r="C55" s="30">
        <v>412</v>
      </c>
      <c r="D55" s="167">
        <f t="shared" si="0"/>
        <v>0.5985240281248184</v>
      </c>
      <c r="E55" s="20">
        <v>411</v>
      </c>
      <c r="F55" s="167">
        <f t="shared" si="1"/>
        <v>0.6233411693334344</v>
      </c>
      <c r="G55" s="168">
        <v>0.2</v>
      </c>
      <c r="H55" s="20">
        <v>2850</v>
      </c>
      <c r="I55" s="167">
        <f t="shared" si="2"/>
        <v>0.5879307108185439</v>
      </c>
      <c r="J55" s="20">
        <v>2828</v>
      </c>
      <c r="K55" s="167">
        <f t="shared" si="4"/>
        <v>0.6266536076900235</v>
      </c>
      <c r="L55" s="169">
        <v>0.8</v>
      </c>
    </row>
    <row r="56" spans="2:12" ht="15" customHeight="1">
      <c r="B56" s="166" t="s">
        <v>1053</v>
      </c>
      <c r="C56" s="30">
        <v>328</v>
      </c>
      <c r="D56" s="167">
        <f t="shared" si="0"/>
        <v>0.4764948573420884</v>
      </c>
      <c r="E56" s="20">
        <v>356</v>
      </c>
      <c r="F56" s="167">
        <f t="shared" si="1"/>
        <v>0.5399256843861379</v>
      </c>
      <c r="G56" s="168">
        <v>-7.9</v>
      </c>
      <c r="H56" s="20">
        <v>2068</v>
      </c>
      <c r="I56" s="167">
        <f t="shared" si="2"/>
        <v>0.4266107754290347</v>
      </c>
      <c r="J56" s="20">
        <v>2072</v>
      </c>
      <c r="K56" s="167">
        <f t="shared" si="4"/>
        <v>0.45913234622833415</v>
      </c>
      <c r="L56" s="169">
        <v>-0.2</v>
      </c>
    </row>
    <row r="57" spans="2:12" ht="15" customHeight="1">
      <c r="B57" s="166" t="s">
        <v>1055</v>
      </c>
      <c r="C57" s="30">
        <v>840</v>
      </c>
      <c r="D57" s="167">
        <f t="shared" si="0"/>
        <v>1.2202917078272997</v>
      </c>
      <c r="E57" s="20">
        <v>835</v>
      </c>
      <c r="F57" s="167">
        <f t="shared" si="1"/>
        <v>1.266398726018048</v>
      </c>
      <c r="G57" s="168">
        <v>0.6</v>
      </c>
      <c r="H57" s="20">
        <v>4845</v>
      </c>
      <c r="I57" s="167">
        <f t="shared" si="2"/>
        <v>0.9994822083915247</v>
      </c>
      <c r="J57" s="20">
        <v>4577</v>
      </c>
      <c r="K57" s="167">
        <f t="shared" si="4"/>
        <v>1.0142127165478212</v>
      </c>
      <c r="L57" s="169">
        <v>5.9</v>
      </c>
    </row>
    <row r="58" spans="2:12" ht="15" customHeight="1">
      <c r="B58" s="166" t="s">
        <v>1057</v>
      </c>
      <c r="C58" s="30">
        <v>978</v>
      </c>
      <c r="D58" s="167">
        <f t="shared" si="0"/>
        <v>1.4207682026846418</v>
      </c>
      <c r="E58" s="20">
        <v>976</v>
      </c>
      <c r="F58" s="167">
        <f t="shared" si="1"/>
        <v>1.4802456965192994</v>
      </c>
      <c r="G58" s="168">
        <v>0.2</v>
      </c>
      <c r="H58" s="20">
        <v>5034</v>
      </c>
      <c r="I58" s="167">
        <f t="shared" si="2"/>
        <v>1.0384712976352808</v>
      </c>
      <c r="J58" s="20">
        <v>4772</v>
      </c>
      <c r="K58" s="167">
        <f t="shared" si="4"/>
        <v>1.057422565734368</v>
      </c>
      <c r="L58" s="169">
        <v>5.5</v>
      </c>
    </row>
    <row r="59" spans="2:12" ht="15" customHeight="1">
      <c r="B59" s="166" t="s">
        <v>1059</v>
      </c>
      <c r="C59" s="30">
        <v>430</v>
      </c>
      <c r="D59" s="167">
        <f t="shared" si="0"/>
        <v>0.6246731361496891</v>
      </c>
      <c r="E59" s="20">
        <v>447</v>
      </c>
      <c r="F59" s="167">
        <f t="shared" si="1"/>
        <v>0.6779403958443923</v>
      </c>
      <c r="G59" s="168">
        <v>-3.8</v>
      </c>
      <c r="H59" s="20">
        <v>2607</v>
      </c>
      <c r="I59" s="167">
        <f t="shared" si="2"/>
        <v>0.5378018817908576</v>
      </c>
      <c r="J59" s="20">
        <v>2632</v>
      </c>
      <c r="K59" s="167">
        <f t="shared" si="4"/>
        <v>0.5832221695332893</v>
      </c>
      <c r="L59" s="169">
        <v>-0.9</v>
      </c>
    </row>
    <row r="60" spans="2:12" ht="15" customHeight="1">
      <c r="B60" s="166" t="s">
        <v>1061</v>
      </c>
      <c r="C60" s="30">
        <v>400</v>
      </c>
      <c r="D60" s="167">
        <f t="shared" si="0"/>
        <v>0.5810912894415713</v>
      </c>
      <c r="E60" s="20">
        <v>409</v>
      </c>
      <c r="F60" s="167">
        <f t="shared" si="1"/>
        <v>0.6203078789717146</v>
      </c>
      <c r="G60" s="168">
        <v>-2.2</v>
      </c>
      <c r="H60" s="20">
        <v>2064</v>
      </c>
      <c r="I60" s="167">
        <f t="shared" si="2"/>
        <v>0.425785609519114</v>
      </c>
      <c r="J60" s="20">
        <v>2074</v>
      </c>
      <c r="K60" s="167">
        <f t="shared" si="4"/>
        <v>0.45957552416870895</v>
      </c>
      <c r="L60" s="169">
        <v>-0.5</v>
      </c>
    </row>
    <row r="61" spans="2:12" ht="15" customHeight="1">
      <c r="B61" s="154" t="s">
        <v>1063</v>
      </c>
      <c r="C61" s="42">
        <v>300</v>
      </c>
      <c r="D61" s="170">
        <f t="shared" si="0"/>
        <v>0.4358184670811785</v>
      </c>
      <c r="E61" s="43">
        <v>305</v>
      </c>
      <c r="F61" s="170">
        <f t="shared" si="1"/>
        <v>0.462576780162281</v>
      </c>
      <c r="G61" s="171">
        <v>-1.6</v>
      </c>
      <c r="H61" s="43">
        <v>1721</v>
      </c>
      <c r="I61" s="170">
        <v>0.3</v>
      </c>
      <c r="J61" s="43">
        <v>1653</v>
      </c>
      <c r="K61" s="170">
        <f t="shared" si="4"/>
        <v>0.36628656771980517</v>
      </c>
      <c r="L61" s="172">
        <v>4.1</v>
      </c>
    </row>
    <row r="62" ht="12">
      <c r="B62" s="17" t="s">
        <v>1124</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O122"/>
  <sheetViews>
    <sheetView workbookViewId="0" topLeftCell="A1">
      <selection activeCell="A1" sqref="A1"/>
    </sheetView>
  </sheetViews>
  <sheetFormatPr defaultColWidth="9.00390625" defaultRowHeight="13.5"/>
  <cols>
    <col min="1" max="1" width="9.25390625" style="174" customWidth="1"/>
    <col min="2" max="2" width="10.125" style="174" bestFit="1" customWidth="1"/>
    <col min="3" max="3" width="8.125" style="174" bestFit="1" customWidth="1"/>
    <col min="4" max="5" width="9.125" style="174" bestFit="1" customWidth="1"/>
    <col min="6" max="6" width="5.75390625" style="174" customWidth="1"/>
    <col min="7" max="12" width="9.125" style="174" bestFit="1" customWidth="1"/>
    <col min="13" max="14" width="8.125" style="174" bestFit="1" customWidth="1"/>
    <col min="15" max="15" width="8.50390625" style="174" customWidth="1"/>
    <col min="16" max="16384" width="9.00390625" style="174" customWidth="1"/>
  </cols>
  <sheetData>
    <row r="1" ht="14.25">
      <c r="A1" s="173" t="s">
        <v>1149</v>
      </c>
    </row>
    <row r="2" ht="12.75" thickBot="1">
      <c r="O2" s="175" t="s">
        <v>1129</v>
      </c>
    </row>
    <row r="3" spans="1:15" ht="14.25" customHeight="1" thickTop="1">
      <c r="A3" s="176" t="s">
        <v>1126</v>
      </c>
      <c r="B3" s="1275" t="s">
        <v>1130</v>
      </c>
      <c r="C3" s="177" t="s">
        <v>1131</v>
      </c>
      <c r="D3" s="1277" t="s">
        <v>1132</v>
      </c>
      <c r="E3" s="1269"/>
      <c r="F3" s="1270" t="s">
        <v>1133</v>
      </c>
      <c r="G3" s="1271"/>
      <c r="H3" s="1271"/>
      <c r="I3" s="1271"/>
      <c r="J3" s="1271"/>
      <c r="K3" s="1271"/>
      <c r="L3" s="1271"/>
      <c r="M3" s="1271"/>
      <c r="N3" s="1271"/>
      <c r="O3" s="1260"/>
    </row>
    <row r="4" spans="1:15" ht="48">
      <c r="A4" s="178" t="s">
        <v>1127</v>
      </c>
      <c r="B4" s="1276"/>
      <c r="C4" s="179" t="s">
        <v>1128</v>
      </c>
      <c r="D4" s="180" t="s">
        <v>1134</v>
      </c>
      <c r="E4" s="181" t="s">
        <v>1135</v>
      </c>
      <c r="F4" s="182" t="s">
        <v>1136</v>
      </c>
      <c r="G4" s="183" t="s">
        <v>1137</v>
      </c>
      <c r="H4" s="184" t="s">
        <v>1138</v>
      </c>
      <c r="I4" s="184" t="s">
        <v>1139</v>
      </c>
      <c r="J4" s="184" t="s">
        <v>1140</v>
      </c>
      <c r="K4" s="184" t="s">
        <v>1141</v>
      </c>
      <c r="L4" s="184" t="s">
        <v>1142</v>
      </c>
      <c r="M4" s="184" t="s">
        <v>1143</v>
      </c>
      <c r="N4" s="184" t="s">
        <v>1144</v>
      </c>
      <c r="O4" s="185" t="s">
        <v>1145</v>
      </c>
    </row>
    <row r="5" spans="1:15" ht="6.75" customHeight="1">
      <c r="A5" s="186"/>
      <c r="B5" s="187"/>
      <c r="C5" s="188"/>
      <c r="D5" s="189"/>
      <c r="E5" s="189"/>
      <c r="F5" s="189"/>
      <c r="G5" s="190"/>
      <c r="H5" s="189"/>
      <c r="I5" s="189"/>
      <c r="J5" s="189"/>
      <c r="K5" s="189"/>
      <c r="L5" s="189"/>
      <c r="M5" s="189"/>
      <c r="N5" s="189"/>
      <c r="O5" s="191"/>
    </row>
    <row r="6" spans="1:15" ht="12">
      <c r="A6" s="186" t="s">
        <v>1146</v>
      </c>
      <c r="B6" s="192">
        <f>SUM(C6:E6)</f>
        <v>112347</v>
      </c>
      <c r="C6" s="193">
        <v>11705</v>
      </c>
      <c r="D6" s="194">
        <v>58303</v>
      </c>
      <c r="E6" s="194">
        <v>42339</v>
      </c>
      <c r="F6" s="194">
        <v>212</v>
      </c>
      <c r="G6" s="195">
        <v>13236</v>
      </c>
      <c r="H6" s="194">
        <v>13639</v>
      </c>
      <c r="I6" s="194">
        <v>12237</v>
      </c>
      <c r="J6" s="194">
        <v>16911</v>
      </c>
      <c r="K6" s="194">
        <v>23384</v>
      </c>
      <c r="L6" s="194">
        <v>14646</v>
      </c>
      <c r="M6" s="194">
        <v>7684</v>
      </c>
      <c r="N6" s="194">
        <v>4464</v>
      </c>
      <c r="O6" s="196">
        <v>5934</v>
      </c>
    </row>
    <row r="7" spans="1:15" ht="12">
      <c r="A7" s="197">
        <v>49</v>
      </c>
      <c r="B7" s="192">
        <v>107746</v>
      </c>
      <c r="C7" s="193">
        <v>6889</v>
      </c>
      <c r="D7" s="194">
        <v>48451</v>
      </c>
      <c r="E7" s="194">
        <v>52406</v>
      </c>
      <c r="F7" s="194">
        <v>218</v>
      </c>
      <c r="G7" s="195">
        <v>13252</v>
      </c>
      <c r="H7" s="194">
        <v>13270</v>
      </c>
      <c r="I7" s="194">
        <v>11915</v>
      </c>
      <c r="J7" s="194">
        <v>15416</v>
      </c>
      <c r="K7" s="194">
        <v>21056</v>
      </c>
      <c r="L7" s="194">
        <v>13638</v>
      </c>
      <c r="M7" s="194">
        <v>7697</v>
      </c>
      <c r="N7" s="194">
        <v>4637</v>
      </c>
      <c r="O7" s="196">
        <v>6647</v>
      </c>
    </row>
    <row r="8" spans="1:15" ht="12">
      <c r="A8" s="197">
        <v>50</v>
      </c>
      <c r="B8" s="192">
        <f>SUM(C8:E8)</f>
        <v>106353</v>
      </c>
      <c r="C8" s="193">
        <v>7034</v>
      </c>
      <c r="D8" s="194">
        <v>46316</v>
      </c>
      <c r="E8" s="194">
        <v>53003</v>
      </c>
      <c r="F8" s="194">
        <v>181</v>
      </c>
      <c r="G8" s="195">
        <v>13874</v>
      </c>
      <c r="H8" s="194">
        <v>13344</v>
      </c>
      <c r="I8" s="194">
        <v>11647</v>
      </c>
      <c r="J8" s="194">
        <v>14865</v>
      </c>
      <c r="K8" s="194">
        <v>19959</v>
      </c>
      <c r="L8" s="194">
        <v>13135</v>
      </c>
      <c r="M8" s="194">
        <v>7806</v>
      </c>
      <c r="N8" s="194">
        <v>4689</v>
      </c>
      <c r="O8" s="196">
        <v>6853</v>
      </c>
    </row>
    <row r="9" spans="1:15" ht="12">
      <c r="A9" s="197">
        <v>51</v>
      </c>
      <c r="B9" s="192">
        <f>SUM(C9:E9)</f>
        <v>105432</v>
      </c>
      <c r="C9" s="193">
        <v>8115</v>
      </c>
      <c r="D9" s="194">
        <v>45913</v>
      </c>
      <c r="E9" s="194">
        <v>51404</v>
      </c>
      <c r="F9" s="194">
        <v>188</v>
      </c>
      <c r="G9" s="195">
        <v>13637</v>
      </c>
      <c r="H9" s="194">
        <v>13216</v>
      </c>
      <c r="I9" s="194">
        <v>11486</v>
      </c>
      <c r="J9" s="194">
        <v>14668</v>
      </c>
      <c r="K9" s="194">
        <v>19692</v>
      </c>
      <c r="L9" s="194">
        <v>13099</v>
      </c>
      <c r="M9" s="194">
        <v>7713</v>
      </c>
      <c r="N9" s="194">
        <v>4766</v>
      </c>
      <c r="O9" s="196">
        <v>6967</v>
      </c>
    </row>
    <row r="10" spans="1:15" ht="12">
      <c r="A10" s="197">
        <v>52</v>
      </c>
      <c r="B10" s="192">
        <f>SUM(C10:E10)</f>
        <v>104441</v>
      </c>
      <c r="C10" s="193">
        <v>7897</v>
      </c>
      <c r="D10" s="194">
        <v>44327</v>
      </c>
      <c r="E10" s="194">
        <v>52217</v>
      </c>
      <c r="F10" s="194">
        <v>99</v>
      </c>
      <c r="G10" s="195">
        <v>13582</v>
      </c>
      <c r="H10" s="194">
        <v>13091</v>
      </c>
      <c r="I10" s="194">
        <v>11235</v>
      </c>
      <c r="J10" s="194">
        <v>14334</v>
      </c>
      <c r="K10" s="194">
        <v>19264</v>
      </c>
      <c r="L10" s="194">
        <v>12940</v>
      </c>
      <c r="M10" s="194">
        <v>7818</v>
      </c>
      <c r="N10" s="194">
        <v>4833</v>
      </c>
      <c r="O10" s="196">
        <v>7178</v>
      </c>
    </row>
    <row r="11" spans="1:15" ht="6.75" customHeight="1">
      <c r="A11" s="198"/>
      <c r="B11" s="192"/>
      <c r="C11" s="193"/>
      <c r="D11" s="199"/>
      <c r="E11" s="200"/>
      <c r="F11" s="201"/>
      <c r="G11" s="202"/>
      <c r="H11" s="201"/>
      <c r="I11" s="199"/>
      <c r="J11" s="200"/>
      <c r="K11" s="200"/>
      <c r="L11" s="201"/>
      <c r="M11" s="201"/>
      <c r="N11" s="201"/>
      <c r="O11" s="203"/>
    </row>
    <row r="12" spans="1:15" s="208" customFormat="1" ht="15" customHeight="1">
      <c r="A12" s="204">
        <v>53</v>
      </c>
      <c r="B12" s="205">
        <f aca="true" t="shared" si="0" ref="B12:O12">SUM(B18:B21)</f>
        <v>103376</v>
      </c>
      <c r="C12" s="206">
        <f t="shared" si="0"/>
        <v>8000</v>
      </c>
      <c r="D12" s="206">
        <f t="shared" si="0"/>
        <v>41354</v>
      </c>
      <c r="E12" s="206">
        <f t="shared" si="0"/>
        <v>54022</v>
      </c>
      <c r="F12" s="206">
        <f t="shared" si="0"/>
        <v>183</v>
      </c>
      <c r="G12" s="206">
        <f t="shared" si="0"/>
        <v>13546</v>
      </c>
      <c r="H12" s="206">
        <f t="shared" si="0"/>
        <v>12802</v>
      </c>
      <c r="I12" s="206">
        <f t="shared" si="0"/>
        <v>10999</v>
      </c>
      <c r="J12" s="206">
        <f t="shared" si="0"/>
        <v>13969</v>
      </c>
      <c r="K12" s="206">
        <f t="shared" si="0"/>
        <v>18756</v>
      </c>
      <c r="L12" s="206">
        <f t="shared" si="0"/>
        <v>12725</v>
      </c>
      <c r="M12" s="206">
        <f t="shared" si="0"/>
        <v>7882</v>
      </c>
      <c r="N12" s="206">
        <f t="shared" si="0"/>
        <v>4973</v>
      </c>
      <c r="O12" s="207">
        <f t="shared" si="0"/>
        <v>7541</v>
      </c>
    </row>
    <row r="13" spans="1:15" s="208" customFormat="1" ht="6.75" customHeight="1">
      <c r="A13" s="209"/>
      <c r="B13" s="205"/>
      <c r="C13" s="206"/>
      <c r="D13" s="206"/>
      <c r="E13" s="206"/>
      <c r="F13" s="206"/>
      <c r="G13" s="206"/>
      <c r="H13" s="206"/>
      <c r="I13" s="206"/>
      <c r="J13" s="206"/>
      <c r="K13" s="206"/>
      <c r="L13" s="206"/>
      <c r="M13" s="206"/>
      <c r="N13" s="206"/>
      <c r="O13" s="207"/>
    </row>
    <row r="14" spans="1:15" s="208" customFormat="1" ht="15" customHeight="1">
      <c r="A14" s="210" t="s">
        <v>1147</v>
      </c>
      <c r="B14" s="205">
        <f aca="true" t="shared" si="1" ref="B14:O14">SUM(B23:B37)</f>
        <v>54010</v>
      </c>
      <c r="C14" s="206">
        <f t="shared" si="1"/>
        <v>5033</v>
      </c>
      <c r="D14" s="206">
        <f t="shared" si="1"/>
        <v>21647</v>
      </c>
      <c r="E14" s="206">
        <f t="shared" si="1"/>
        <v>27330</v>
      </c>
      <c r="F14" s="206">
        <f t="shared" si="1"/>
        <v>102</v>
      </c>
      <c r="G14" s="206">
        <f t="shared" si="1"/>
        <v>7152</v>
      </c>
      <c r="H14" s="206">
        <f t="shared" si="1"/>
        <v>6772</v>
      </c>
      <c r="I14" s="206">
        <f t="shared" si="1"/>
        <v>5874</v>
      </c>
      <c r="J14" s="206">
        <f t="shared" si="1"/>
        <v>7562</v>
      </c>
      <c r="K14" s="206">
        <f t="shared" si="1"/>
        <v>10401</v>
      </c>
      <c r="L14" s="206">
        <f t="shared" si="1"/>
        <v>6861</v>
      </c>
      <c r="M14" s="206">
        <f t="shared" si="1"/>
        <v>3856</v>
      </c>
      <c r="N14" s="206">
        <f t="shared" si="1"/>
        <v>2150</v>
      </c>
      <c r="O14" s="207">
        <f t="shared" si="1"/>
        <v>3280</v>
      </c>
    </row>
    <row r="15" spans="1:15" s="208" customFormat="1" ht="6.75" customHeight="1">
      <c r="A15" s="210"/>
      <c r="B15" s="205"/>
      <c r="C15" s="206"/>
      <c r="D15" s="206"/>
      <c r="E15" s="206"/>
      <c r="F15" s="206"/>
      <c r="G15" s="206"/>
      <c r="H15" s="206"/>
      <c r="I15" s="206"/>
      <c r="J15" s="206"/>
      <c r="K15" s="206"/>
      <c r="L15" s="206"/>
      <c r="M15" s="206"/>
      <c r="N15" s="206"/>
      <c r="O15" s="207"/>
    </row>
    <row r="16" spans="1:15" s="208" customFormat="1" ht="15" customHeight="1">
      <c r="A16" s="210" t="s">
        <v>1111</v>
      </c>
      <c r="B16" s="205">
        <f aca="true" t="shared" si="2" ref="B16:O16">SUM(B39:B72)</f>
        <v>49366</v>
      </c>
      <c r="C16" s="206">
        <f t="shared" si="2"/>
        <v>2967</v>
      </c>
      <c r="D16" s="206">
        <f t="shared" si="2"/>
        <v>19707</v>
      </c>
      <c r="E16" s="206">
        <f t="shared" si="2"/>
        <v>26692</v>
      </c>
      <c r="F16" s="206">
        <f t="shared" si="2"/>
        <v>81</v>
      </c>
      <c r="G16" s="206">
        <f t="shared" si="2"/>
        <v>6394</v>
      </c>
      <c r="H16" s="206">
        <f t="shared" si="2"/>
        <v>6030</v>
      </c>
      <c r="I16" s="206">
        <f t="shared" si="2"/>
        <v>5125</v>
      </c>
      <c r="J16" s="206">
        <f t="shared" si="2"/>
        <v>6407</v>
      </c>
      <c r="K16" s="206">
        <f t="shared" si="2"/>
        <v>8355</v>
      </c>
      <c r="L16" s="206">
        <f t="shared" si="2"/>
        <v>5864</v>
      </c>
      <c r="M16" s="206">
        <f t="shared" si="2"/>
        <v>4026</v>
      </c>
      <c r="N16" s="206">
        <f t="shared" si="2"/>
        <v>2823</v>
      </c>
      <c r="O16" s="207">
        <f t="shared" si="2"/>
        <v>4261</v>
      </c>
    </row>
    <row r="17" spans="1:15" s="208" customFormat="1" ht="6.75" customHeight="1">
      <c r="A17" s="210"/>
      <c r="B17" s="205"/>
      <c r="C17" s="206"/>
      <c r="D17" s="206"/>
      <c r="E17" s="206"/>
      <c r="F17" s="206"/>
      <c r="G17" s="206"/>
      <c r="H17" s="206"/>
      <c r="I17" s="206"/>
      <c r="J17" s="206"/>
      <c r="K17" s="206"/>
      <c r="L17" s="206"/>
      <c r="M17" s="206"/>
      <c r="N17" s="206"/>
      <c r="O17" s="207"/>
    </row>
    <row r="18" spans="1:15" s="215" customFormat="1" ht="15" customHeight="1">
      <c r="A18" s="210" t="s">
        <v>1020</v>
      </c>
      <c r="B18" s="211">
        <f>+B23+B29+B30+B31+B34+B35+B36+B39+B40+B41+B42+B43+B44+B45</f>
        <v>43268</v>
      </c>
      <c r="C18" s="212">
        <f aca="true" t="shared" si="3" ref="C18:O18">C23+C29+C30+C31+C34+C35+C36+C39+C40+C41+C42+C43+C44+C45</f>
        <v>3718</v>
      </c>
      <c r="D18" s="212">
        <f t="shared" si="3"/>
        <v>16148</v>
      </c>
      <c r="E18" s="212">
        <f t="shared" si="3"/>
        <v>23402</v>
      </c>
      <c r="F18" s="212">
        <f t="shared" si="3"/>
        <v>74</v>
      </c>
      <c r="G18" s="213">
        <f t="shared" si="3"/>
        <v>5893</v>
      </c>
      <c r="H18" s="212">
        <f t="shared" si="3"/>
        <v>6033</v>
      </c>
      <c r="I18" s="212">
        <f t="shared" si="3"/>
        <v>5566</v>
      </c>
      <c r="J18" s="212">
        <f t="shared" si="3"/>
        <v>7310</v>
      </c>
      <c r="K18" s="212">
        <f t="shared" si="3"/>
        <v>9637</v>
      </c>
      <c r="L18" s="212">
        <f t="shared" si="3"/>
        <v>5487</v>
      </c>
      <c r="M18" s="212">
        <f t="shared" si="3"/>
        <v>2152</v>
      </c>
      <c r="N18" s="212">
        <f t="shared" si="3"/>
        <v>702</v>
      </c>
      <c r="O18" s="214">
        <f t="shared" si="3"/>
        <v>414</v>
      </c>
    </row>
    <row r="19" spans="1:15" s="215" customFormat="1" ht="15" customHeight="1">
      <c r="A19" s="210" t="s">
        <v>1022</v>
      </c>
      <c r="B19" s="211">
        <f>+B28+B47+B48+B49+B50+B51+B52+B53</f>
        <v>11147</v>
      </c>
      <c r="C19" s="212">
        <f aca="true" t="shared" si="4" ref="C19:O19">C28+C47+C48+C49+C50+C51+C52+C53</f>
        <v>431</v>
      </c>
      <c r="D19" s="212">
        <f t="shared" si="4"/>
        <v>5136</v>
      </c>
      <c r="E19" s="212">
        <f t="shared" si="4"/>
        <v>5580</v>
      </c>
      <c r="F19" s="212">
        <f t="shared" si="4"/>
        <v>7</v>
      </c>
      <c r="G19" s="213">
        <f t="shared" si="4"/>
        <v>1151</v>
      </c>
      <c r="H19" s="212">
        <f t="shared" si="4"/>
        <v>1147</v>
      </c>
      <c r="I19" s="212">
        <f t="shared" si="4"/>
        <v>966</v>
      </c>
      <c r="J19" s="212">
        <f t="shared" si="4"/>
        <v>1285</v>
      </c>
      <c r="K19" s="212">
        <f t="shared" si="4"/>
        <v>1944</v>
      </c>
      <c r="L19" s="212">
        <f t="shared" si="4"/>
        <v>1639</v>
      </c>
      <c r="M19" s="212">
        <f t="shared" si="4"/>
        <v>1211</v>
      </c>
      <c r="N19" s="212">
        <f t="shared" si="4"/>
        <v>749</v>
      </c>
      <c r="O19" s="214">
        <f t="shared" si="4"/>
        <v>1048</v>
      </c>
    </row>
    <row r="20" spans="1:15" s="215" customFormat="1" ht="15" customHeight="1">
      <c r="A20" s="210" t="s">
        <v>1024</v>
      </c>
      <c r="B20" s="211">
        <f>+B24+B33+B37+B55+B56+B57+B58+B59</f>
        <v>22857</v>
      </c>
      <c r="C20" s="212">
        <f aca="true" t="shared" si="5" ref="C20:O20">C24+C33+C37+C55+C56+C57+C58+C59</f>
        <v>2003</v>
      </c>
      <c r="D20" s="212">
        <f t="shared" si="5"/>
        <v>9383</v>
      </c>
      <c r="E20" s="212">
        <f t="shared" si="5"/>
        <v>11471</v>
      </c>
      <c r="F20" s="212">
        <f t="shared" si="5"/>
        <v>26</v>
      </c>
      <c r="G20" s="213">
        <f t="shared" si="5"/>
        <v>3167</v>
      </c>
      <c r="H20" s="212">
        <f t="shared" si="5"/>
        <v>2771</v>
      </c>
      <c r="I20" s="212">
        <f t="shared" si="5"/>
        <v>2369</v>
      </c>
      <c r="J20" s="212">
        <f t="shared" si="5"/>
        <v>2994</v>
      </c>
      <c r="K20" s="212">
        <f t="shared" si="5"/>
        <v>4150</v>
      </c>
      <c r="L20" s="212">
        <f t="shared" si="5"/>
        <v>3021</v>
      </c>
      <c r="M20" s="212">
        <f t="shared" si="5"/>
        <v>1999</v>
      </c>
      <c r="N20" s="212">
        <f t="shared" si="5"/>
        <v>1214</v>
      </c>
      <c r="O20" s="214">
        <f t="shared" si="5"/>
        <v>1146</v>
      </c>
    </row>
    <row r="21" spans="1:15" s="215" customFormat="1" ht="15" customHeight="1">
      <c r="A21" s="210" t="s">
        <v>1026</v>
      </c>
      <c r="B21" s="216">
        <f aca="true" t="shared" si="6" ref="B21:O21">+B25+B26+B61+B62+B63+B64+B65+B66+B67+B68+B69+B70+B71+B72</f>
        <v>26104</v>
      </c>
      <c r="C21" s="212">
        <f t="shared" si="6"/>
        <v>1848</v>
      </c>
      <c r="D21" s="212">
        <f t="shared" si="6"/>
        <v>10687</v>
      </c>
      <c r="E21" s="212">
        <f t="shared" si="6"/>
        <v>13569</v>
      </c>
      <c r="F21" s="212">
        <f t="shared" si="6"/>
        <v>76</v>
      </c>
      <c r="G21" s="212">
        <f t="shared" si="6"/>
        <v>3335</v>
      </c>
      <c r="H21" s="212">
        <f t="shared" si="6"/>
        <v>2851</v>
      </c>
      <c r="I21" s="212">
        <f t="shared" si="6"/>
        <v>2098</v>
      </c>
      <c r="J21" s="212">
        <f t="shared" si="6"/>
        <v>2380</v>
      </c>
      <c r="K21" s="212">
        <f t="shared" si="6"/>
        <v>3025</v>
      </c>
      <c r="L21" s="212">
        <f t="shared" si="6"/>
        <v>2578</v>
      </c>
      <c r="M21" s="212">
        <f t="shared" si="6"/>
        <v>2520</v>
      </c>
      <c r="N21" s="212">
        <f t="shared" si="6"/>
        <v>2308</v>
      </c>
      <c r="O21" s="214">
        <f t="shared" si="6"/>
        <v>4933</v>
      </c>
    </row>
    <row r="22" spans="1:15" ht="8.25" customHeight="1">
      <c r="A22" s="186"/>
      <c r="B22" s="217"/>
      <c r="C22" s="218"/>
      <c r="D22" s="218"/>
      <c r="E22" s="218"/>
      <c r="F22" s="218"/>
      <c r="G22" s="219"/>
      <c r="H22" s="218"/>
      <c r="I22" s="218"/>
      <c r="J22" s="218"/>
      <c r="K22" s="218"/>
      <c r="L22" s="218"/>
      <c r="M22" s="218"/>
      <c r="N22" s="218"/>
      <c r="O22" s="220"/>
    </row>
    <row r="23" spans="1:15" ht="12">
      <c r="A23" s="186" t="s">
        <v>1029</v>
      </c>
      <c r="B23" s="217">
        <v>8668</v>
      </c>
      <c r="C23" s="221">
        <v>960</v>
      </c>
      <c r="D23" s="218">
        <v>2688</v>
      </c>
      <c r="E23" s="218">
        <v>5020</v>
      </c>
      <c r="F23" s="218">
        <v>15</v>
      </c>
      <c r="G23" s="219">
        <v>1304</v>
      </c>
      <c r="H23" s="222">
        <v>1441</v>
      </c>
      <c r="I23" s="218">
        <v>1211</v>
      </c>
      <c r="J23" s="218">
        <v>1568</v>
      </c>
      <c r="K23" s="218">
        <v>1889</v>
      </c>
      <c r="L23" s="218">
        <v>865</v>
      </c>
      <c r="M23" s="218">
        <v>266</v>
      </c>
      <c r="N23" s="218">
        <v>71</v>
      </c>
      <c r="O23" s="220">
        <v>38</v>
      </c>
    </row>
    <row r="24" spans="1:15" ht="12">
      <c r="A24" s="186" t="s">
        <v>1030</v>
      </c>
      <c r="B24" s="217">
        <v>4216</v>
      </c>
      <c r="C24" s="221">
        <v>290</v>
      </c>
      <c r="D24" s="218">
        <v>1465</v>
      </c>
      <c r="E24" s="218">
        <v>2461</v>
      </c>
      <c r="F24" s="218">
        <v>3</v>
      </c>
      <c r="G24" s="219">
        <v>662</v>
      </c>
      <c r="H24" s="218">
        <v>528</v>
      </c>
      <c r="I24" s="218">
        <v>447</v>
      </c>
      <c r="J24" s="218">
        <v>511</v>
      </c>
      <c r="K24" s="218">
        <v>715</v>
      </c>
      <c r="L24" s="218">
        <v>507</v>
      </c>
      <c r="M24" s="218">
        <v>336</v>
      </c>
      <c r="N24" s="218">
        <v>224</v>
      </c>
      <c r="O24" s="220">
        <v>283</v>
      </c>
    </row>
    <row r="25" spans="1:15" ht="12">
      <c r="A25" s="186" t="s">
        <v>1032</v>
      </c>
      <c r="B25" s="217">
        <v>3752</v>
      </c>
      <c r="C25" s="221">
        <v>271</v>
      </c>
      <c r="D25" s="218">
        <v>1736</v>
      </c>
      <c r="E25" s="218">
        <v>1745</v>
      </c>
      <c r="F25" s="218">
        <v>27</v>
      </c>
      <c r="G25" s="219">
        <v>434</v>
      </c>
      <c r="H25" s="218">
        <v>366</v>
      </c>
      <c r="I25" s="218">
        <v>268</v>
      </c>
      <c r="J25" s="218">
        <v>299</v>
      </c>
      <c r="K25" s="218">
        <v>378</v>
      </c>
      <c r="L25" s="218">
        <v>358</v>
      </c>
      <c r="M25" s="218">
        <v>375</v>
      </c>
      <c r="N25" s="218">
        <v>354</v>
      </c>
      <c r="O25" s="220">
        <v>893</v>
      </c>
    </row>
    <row r="26" spans="1:15" ht="12">
      <c r="A26" s="186" t="s">
        <v>1034</v>
      </c>
      <c r="B26" s="217">
        <v>5155</v>
      </c>
      <c r="C26" s="221">
        <v>671</v>
      </c>
      <c r="D26" s="218">
        <v>2064</v>
      </c>
      <c r="E26" s="218">
        <v>2420</v>
      </c>
      <c r="F26" s="218">
        <v>12</v>
      </c>
      <c r="G26" s="219">
        <v>670</v>
      </c>
      <c r="H26" s="218">
        <v>567</v>
      </c>
      <c r="I26" s="218">
        <v>375</v>
      </c>
      <c r="J26" s="218">
        <v>455</v>
      </c>
      <c r="K26" s="218">
        <v>483</v>
      </c>
      <c r="L26" s="218">
        <v>464</v>
      </c>
      <c r="M26" s="218">
        <v>493</v>
      </c>
      <c r="N26" s="218">
        <v>513</v>
      </c>
      <c r="O26" s="220">
        <v>1123</v>
      </c>
    </row>
    <row r="27" spans="1:15" ht="8.25" customHeight="1">
      <c r="A27" s="186"/>
      <c r="B27" s="217"/>
      <c r="C27" s="218"/>
      <c r="D27" s="218"/>
      <c r="E27" s="218"/>
      <c r="F27" s="218"/>
      <c r="G27" s="219"/>
      <c r="H27" s="218"/>
      <c r="I27" s="218"/>
      <c r="J27" s="218"/>
      <c r="K27" s="218"/>
      <c r="L27" s="218"/>
      <c r="M27" s="218"/>
      <c r="N27" s="218"/>
      <c r="O27" s="220"/>
    </row>
    <row r="28" spans="1:15" ht="12">
      <c r="A28" s="186" t="s">
        <v>1036</v>
      </c>
      <c r="B28" s="217">
        <v>2714</v>
      </c>
      <c r="C28" s="221">
        <v>198</v>
      </c>
      <c r="D28" s="218">
        <v>1436</v>
      </c>
      <c r="E28" s="218">
        <v>1080</v>
      </c>
      <c r="F28" s="218">
        <v>1</v>
      </c>
      <c r="G28" s="219">
        <v>206</v>
      </c>
      <c r="H28" s="218">
        <v>240</v>
      </c>
      <c r="I28" s="218">
        <v>204</v>
      </c>
      <c r="J28" s="218">
        <v>236</v>
      </c>
      <c r="K28" s="218">
        <v>390</v>
      </c>
      <c r="L28" s="218">
        <v>401</v>
      </c>
      <c r="M28" s="218">
        <v>374</v>
      </c>
      <c r="N28" s="218">
        <v>209</v>
      </c>
      <c r="O28" s="220">
        <v>453</v>
      </c>
    </row>
    <row r="29" spans="1:15" ht="12">
      <c r="A29" s="186" t="s">
        <v>1038</v>
      </c>
      <c r="B29" s="217">
        <v>3963</v>
      </c>
      <c r="C29" s="221">
        <v>249</v>
      </c>
      <c r="D29" s="218">
        <v>1615</v>
      </c>
      <c r="E29" s="218">
        <v>2099</v>
      </c>
      <c r="F29" s="218">
        <v>13</v>
      </c>
      <c r="G29" s="219">
        <v>596</v>
      </c>
      <c r="H29" s="218">
        <v>529</v>
      </c>
      <c r="I29" s="218">
        <v>528</v>
      </c>
      <c r="J29" s="218">
        <v>702</v>
      </c>
      <c r="K29" s="218">
        <v>943</v>
      </c>
      <c r="L29" s="218">
        <v>456</v>
      </c>
      <c r="M29" s="218">
        <v>143</v>
      </c>
      <c r="N29" s="218">
        <v>35</v>
      </c>
      <c r="O29" s="220">
        <v>18</v>
      </c>
    </row>
    <row r="30" spans="1:15" ht="12">
      <c r="A30" s="186" t="s">
        <v>1040</v>
      </c>
      <c r="B30" s="217">
        <v>3063</v>
      </c>
      <c r="C30" s="221">
        <v>405</v>
      </c>
      <c r="D30" s="218">
        <v>1047</v>
      </c>
      <c r="E30" s="218">
        <v>1611</v>
      </c>
      <c r="F30" s="218">
        <v>1</v>
      </c>
      <c r="G30" s="219">
        <v>342</v>
      </c>
      <c r="H30" s="218">
        <v>417</v>
      </c>
      <c r="I30" s="218">
        <v>408</v>
      </c>
      <c r="J30" s="218">
        <v>578</v>
      </c>
      <c r="K30" s="218">
        <v>724</v>
      </c>
      <c r="L30" s="218">
        <v>390</v>
      </c>
      <c r="M30" s="218">
        <v>141</v>
      </c>
      <c r="N30" s="218">
        <v>38</v>
      </c>
      <c r="O30" s="220">
        <v>24</v>
      </c>
    </row>
    <row r="31" spans="1:15" ht="12">
      <c r="A31" s="186" t="s">
        <v>1041</v>
      </c>
      <c r="B31" s="217">
        <v>4505</v>
      </c>
      <c r="C31" s="221">
        <v>209</v>
      </c>
      <c r="D31" s="218">
        <v>1722</v>
      </c>
      <c r="E31" s="218">
        <v>2574</v>
      </c>
      <c r="F31" s="218">
        <v>3</v>
      </c>
      <c r="G31" s="219">
        <v>549</v>
      </c>
      <c r="H31" s="218">
        <v>551</v>
      </c>
      <c r="I31" s="218">
        <v>559</v>
      </c>
      <c r="J31" s="218">
        <v>742</v>
      </c>
      <c r="K31" s="218">
        <v>1062</v>
      </c>
      <c r="L31" s="218">
        <v>609</v>
      </c>
      <c r="M31" s="218">
        <v>279</v>
      </c>
      <c r="N31" s="218">
        <v>108</v>
      </c>
      <c r="O31" s="220">
        <v>43</v>
      </c>
    </row>
    <row r="32" spans="1:15" ht="8.25" customHeight="1">
      <c r="A32" s="186"/>
      <c r="B32" s="217"/>
      <c r="C32" s="218"/>
      <c r="D32" s="218"/>
      <c r="E32" s="218"/>
      <c r="F32" s="218"/>
      <c r="G32" s="219"/>
      <c r="H32" s="218"/>
      <c r="I32" s="218"/>
      <c r="J32" s="218"/>
      <c r="K32" s="218"/>
      <c r="L32" s="218"/>
      <c r="M32" s="218"/>
      <c r="N32" s="218"/>
      <c r="O32" s="220"/>
    </row>
    <row r="33" spans="1:15" ht="12">
      <c r="A33" s="186" t="s">
        <v>1044</v>
      </c>
      <c r="B33" s="217">
        <v>3077</v>
      </c>
      <c r="C33" s="221">
        <v>144</v>
      </c>
      <c r="D33" s="218">
        <v>1293</v>
      </c>
      <c r="E33" s="218">
        <v>1640</v>
      </c>
      <c r="F33" s="218">
        <v>2</v>
      </c>
      <c r="G33" s="219">
        <v>474</v>
      </c>
      <c r="H33" s="218">
        <v>394</v>
      </c>
      <c r="I33" s="218">
        <v>322</v>
      </c>
      <c r="J33" s="218">
        <v>409</v>
      </c>
      <c r="K33" s="218">
        <v>544</v>
      </c>
      <c r="L33" s="218">
        <v>394</v>
      </c>
      <c r="M33" s="218">
        <v>265</v>
      </c>
      <c r="N33" s="218">
        <v>156</v>
      </c>
      <c r="O33" s="220">
        <v>117</v>
      </c>
    </row>
    <row r="34" spans="1:15" ht="12">
      <c r="A34" s="186" t="s">
        <v>1046</v>
      </c>
      <c r="B34" s="217">
        <v>4122</v>
      </c>
      <c r="C34" s="221">
        <v>442</v>
      </c>
      <c r="D34" s="218">
        <v>1522</v>
      </c>
      <c r="E34" s="218">
        <v>2158</v>
      </c>
      <c r="F34" s="218">
        <v>14</v>
      </c>
      <c r="G34" s="219">
        <v>580</v>
      </c>
      <c r="H34" s="218">
        <v>516</v>
      </c>
      <c r="I34" s="218">
        <v>488</v>
      </c>
      <c r="J34" s="218">
        <v>616</v>
      </c>
      <c r="K34" s="218">
        <v>947</v>
      </c>
      <c r="L34" s="218">
        <v>629</v>
      </c>
      <c r="M34" s="218">
        <v>242</v>
      </c>
      <c r="N34" s="218">
        <v>65</v>
      </c>
      <c r="O34" s="220">
        <v>25</v>
      </c>
    </row>
    <row r="35" spans="1:15" ht="12">
      <c r="A35" s="186" t="s">
        <v>1048</v>
      </c>
      <c r="B35" s="217">
        <v>3851</v>
      </c>
      <c r="C35" s="221">
        <v>542</v>
      </c>
      <c r="D35" s="218">
        <v>1544</v>
      </c>
      <c r="E35" s="218">
        <v>1765</v>
      </c>
      <c r="F35" s="218">
        <v>5</v>
      </c>
      <c r="G35" s="219">
        <v>574</v>
      </c>
      <c r="H35" s="218">
        <v>527</v>
      </c>
      <c r="I35" s="218">
        <v>454</v>
      </c>
      <c r="J35" s="218">
        <v>601</v>
      </c>
      <c r="K35" s="218">
        <v>903</v>
      </c>
      <c r="L35" s="218">
        <v>558</v>
      </c>
      <c r="M35" s="218">
        <v>177</v>
      </c>
      <c r="N35" s="218">
        <v>39</v>
      </c>
      <c r="O35" s="220">
        <v>13</v>
      </c>
    </row>
    <row r="36" spans="1:15" ht="12">
      <c r="A36" s="186" t="s">
        <v>1050</v>
      </c>
      <c r="B36" s="217">
        <v>3682</v>
      </c>
      <c r="C36" s="221">
        <v>122</v>
      </c>
      <c r="D36" s="218">
        <v>2221</v>
      </c>
      <c r="E36" s="218">
        <v>1339</v>
      </c>
      <c r="F36" s="218">
        <v>0</v>
      </c>
      <c r="G36" s="219">
        <v>269</v>
      </c>
      <c r="H36" s="218">
        <v>293</v>
      </c>
      <c r="I36" s="218">
        <v>293</v>
      </c>
      <c r="J36" s="218">
        <v>397</v>
      </c>
      <c r="K36" s="218">
        <v>792</v>
      </c>
      <c r="L36" s="218">
        <v>775</v>
      </c>
      <c r="M36" s="218">
        <v>483</v>
      </c>
      <c r="N36" s="218">
        <v>213</v>
      </c>
      <c r="O36" s="220">
        <v>167</v>
      </c>
    </row>
    <row r="37" spans="1:15" ht="12">
      <c r="A37" s="186" t="s">
        <v>1052</v>
      </c>
      <c r="B37" s="217">
        <v>3242</v>
      </c>
      <c r="C37" s="221">
        <v>530</v>
      </c>
      <c r="D37" s="218">
        <v>1294</v>
      </c>
      <c r="E37" s="218">
        <v>1418</v>
      </c>
      <c r="F37" s="218">
        <v>6</v>
      </c>
      <c r="G37" s="219">
        <v>492</v>
      </c>
      <c r="H37" s="218">
        <v>403</v>
      </c>
      <c r="I37" s="218">
        <v>317</v>
      </c>
      <c r="J37" s="218">
        <v>448</v>
      </c>
      <c r="K37" s="218">
        <v>631</v>
      </c>
      <c r="L37" s="218">
        <v>455</v>
      </c>
      <c r="M37" s="218">
        <v>282</v>
      </c>
      <c r="N37" s="218">
        <v>125</v>
      </c>
      <c r="O37" s="220">
        <v>83</v>
      </c>
    </row>
    <row r="38" spans="1:15" ht="7.5" customHeight="1">
      <c r="A38" s="186"/>
      <c r="B38" s="217"/>
      <c r="C38" s="218"/>
      <c r="D38" s="218"/>
      <c r="E38" s="218"/>
      <c r="F38" s="218"/>
      <c r="G38" s="219"/>
      <c r="H38" s="218"/>
      <c r="I38" s="218"/>
      <c r="J38" s="218"/>
      <c r="K38" s="218"/>
      <c r="L38" s="218"/>
      <c r="M38" s="218"/>
      <c r="N38" s="218"/>
      <c r="O38" s="220"/>
    </row>
    <row r="39" spans="1:15" ht="12">
      <c r="A39" s="186" t="s">
        <v>1054</v>
      </c>
      <c r="B39" s="217">
        <v>1425</v>
      </c>
      <c r="C39" s="221">
        <v>136</v>
      </c>
      <c r="D39" s="218">
        <v>459</v>
      </c>
      <c r="E39" s="218">
        <v>830</v>
      </c>
      <c r="F39" s="218">
        <v>3</v>
      </c>
      <c r="G39" s="219">
        <v>219</v>
      </c>
      <c r="H39" s="218">
        <v>255</v>
      </c>
      <c r="I39" s="218">
        <v>220</v>
      </c>
      <c r="J39" s="218">
        <v>303</v>
      </c>
      <c r="K39" s="218">
        <v>290</v>
      </c>
      <c r="L39" s="218">
        <v>88</v>
      </c>
      <c r="M39" s="218">
        <v>30</v>
      </c>
      <c r="N39" s="218">
        <v>11</v>
      </c>
      <c r="O39" s="220">
        <v>6</v>
      </c>
    </row>
    <row r="40" spans="1:15" ht="12">
      <c r="A40" s="186" t="s">
        <v>1056</v>
      </c>
      <c r="B40" s="217">
        <v>1333</v>
      </c>
      <c r="C40" s="221">
        <v>90</v>
      </c>
      <c r="D40" s="218">
        <v>346</v>
      </c>
      <c r="E40" s="218">
        <v>897</v>
      </c>
      <c r="F40" s="218">
        <v>5</v>
      </c>
      <c r="G40" s="219">
        <v>211</v>
      </c>
      <c r="H40" s="218">
        <v>226</v>
      </c>
      <c r="I40" s="218">
        <v>192</v>
      </c>
      <c r="J40" s="218">
        <v>258</v>
      </c>
      <c r="K40" s="218">
        <v>280</v>
      </c>
      <c r="L40" s="218">
        <v>117</v>
      </c>
      <c r="M40" s="218">
        <v>32</v>
      </c>
      <c r="N40" s="218">
        <v>7</v>
      </c>
      <c r="O40" s="220">
        <v>5</v>
      </c>
    </row>
    <row r="41" spans="1:15" ht="12">
      <c r="A41" s="186" t="s">
        <v>1058</v>
      </c>
      <c r="B41" s="217">
        <v>2593</v>
      </c>
      <c r="C41" s="221">
        <v>105</v>
      </c>
      <c r="D41" s="218">
        <v>811</v>
      </c>
      <c r="E41" s="218">
        <v>1677</v>
      </c>
      <c r="F41" s="218">
        <v>9</v>
      </c>
      <c r="G41" s="219">
        <v>379</v>
      </c>
      <c r="H41" s="218">
        <v>393</v>
      </c>
      <c r="I41" s="218">
        <v>352</v>
      </c>
      <c r="J41" s="218">
        <v>458</v>
      </c>
      <c r="K41" s="218">
        <v>584</v>
      </c>
      <c r="L41" s="218">
        <v>330</v>
      </c>
      <c r="M41" s="218">
        <v>70</v>
      </c>
      <c r="N41" s="218">
        <v>13</v>
      </c>
      <c r="O41" s="220">
        <v>5</v>
      </c>
    </row>
    <row r="42" spans="1:15" ht="12">
      <c r="A42" s="186" t="s">
        <v>1060</v>
      </c>
      <c r="B42" s="217">
        <v>1313</v>
      </c>
      <c r="C42" s="221">
        <v>54</v>
      </c>
      <c r="D42" s="218">
        <v>168</v>
      </c>
      <c r="E42" s="218">
        <v>1091</v>
      </c>
      <c r="F42" s="218">
        <v>1</v>
      </c>
      <c r="G42" s="219">
        <v>297</v>
      </c>
      <c r="H42" s="218">
        <v>287</v>
      </c>
      <c r="I42" s="218">
        <v>272</v>
      </c>
      <c r="J42" s="218">
        <v>245</v>
      </c>
      <c r="K42" s="218">
        <v>172</v>
      </c>
      <c r="L42" s="218">
        <v>26</v>
      </c>
      <c r="M42" s="218">
        <v>9</v>
      </c>
      <c r="N42" s="218">
        <v>4</v>
      </c>
      <c r="O42" s="220">
        <v>0</v>
      </c>
    </row>
    <row r="43" spans="1:15" ht="12">
      <c r="A43" s="186" t="s">
        <v>1062</v>
      </c>
      <c r="B43" s="217">
        <v>1846</v>
      </c>
      <c r="C43" s="221">
        <v>246</v>
      </c>
      <c r="D43" s="218">
        <v>771</v>
      </c>
      <c r="E43" s="218">
        <v>829</v>
      </c>
      <c r="F43" s="218">
        <v>4</v>
      </c>
      <c r="G43" s="219">
        <v>224</v>
      </c>
      <c r="H43" s="218">
        <v>216</v>
      </c>
      <c r="I43" s="218">
        <v>252</v>
      </c>
      <c r="J43" s="218">
        <v>373</v>
      </c>
      <c r="K43" s="218">
        <v>448</v>
      </c>
      <c r="L43" s="218">
        <v>203</v>
      </c>
      <c r="M43" s="218">
        <v>77</v>
      </c>
      <c r="N43" s="218">
        <v>31</v>
      </c>
      <c r="O43" s="220">
        <v>18</v>
      </c>
    </row>
    <row r="44" spans="1:15" ht="12">
      <c r="A44" s="186" t="s">
        <v>1016</v>
      </c>
      <c r="B44" s="217">
        <v>1383</v>
      </c>
      <c r="C44" s="221">
        <v>90</v>
      </c>
      <c r="D44" s="218">
        <v>506</v>
      </c>
      <c r="E44" s="218">
        <v>787</v>
      </c>
      <c r="F44" s="218">
        <v>1</v>
      </c>
      <c r="G44" s="219">
        <v>210</v>
      </c>
      <c r="H44" s="218">
        <v>215</v>
      </c>
      <c r="I44" s="218">
        <v>205</v>
      </c>
      <c r="J44" s="218">
        <v>257</v>
      </c>
      <c r="K44" s="218">
        <v>299</v>
      </c>
      <c r="L44" s="218">
        <v>135</v>
      </c>
      <c r="M44" s="218">
        <v>41</v>
      </c>
      <c r="N44" s="218">
        <v>14</v>
      </c>
      <c r="O44" s="220">
        <v>6</v>
      </c>
    </row>
    <row r="45" spans="1:15" ht="12">
      <c r="A45" s="186" t="s">
        <v>1017</v>
      </c>
      <c r="B45" s="217">
        <v>1521</v>
      </c>
      <c r="C45" s="221">
        <v>68</v>
      </c>
      <c r="D45" s="218">
        <v>728</v>
      </c>
      <c r="E45" s="218">
        <v>725</v>
      </c>
      <c r="F45" s="218">
        <v>0</v>
      </c>
      <c r="G45" s="219">
        <v>139</v>
      </c>
      <c r="H45" s="218">
        <v>167</v>
      </c>
      <c r="I45" s="218">
        <v>132</v>
      </c>
      <c r="J45" s="218">
        <v>212</v>
      </c>
      <c r="K45" s="218">
        <v>304</v>
      </c>
      <c r="L45" s="218">
        <v>306</v>
      </c>
      <c r="M45" s="218">
        <v>162</v>
      </c>
      <c r="N45" s="218">
        <v>53</v>
      </c>
      <c r="O45" s="220">
        <v>46</v>
      </c>
    </row>
    <row r="46" spans="1:15" ht="8.25" customHeight="1">
      <c r="A46" s="186"/>
      <c r="B46" s="217"/>
      <c r="C46" s="218"/>
      <c r="D46" s="218"/>
      <c r="E46" s="218"/>
      <c r="F46" s="218"/>
      <c r="G46" s="219"/>
      <c r="H46" s="218"/>
      <c r="I46" s="218"/>
      <c r="J46" s="218"/>
      <c r="K46" s="218"/>
      <c r="L46" s="218"/>
      <c r="M46" s="218"/>
      <c r="N46" s="218"/>
      <c r="O46" s="220"/>
    </row>
    <row r="47" spans="1:15" ht="12">
      <c r="A47" s="186" t="s">
        <v>1018</v>
      </c>
      <c r="B47" s="217">
        <v>1058</v>
      </c>
      <c r="C47" s="221">
        <v>29</v>
      </c>
      <c r="D47" s="218">
        <v>480</v>
      </c>
      <c r="E47" s="218">
        <v>549</v>
      </c>
      <c r="F47" s="218">
        <v>0</v>
      </c>
      <c r="G47" s="219">
        <v>77</v>
      </c>
      <c r="H47" s="218">
        <v>96</v>
      </c>
      <c r="I47" s="218">
        <v>87</v>
      </c>
      <c r="J47" s="218">
        <v>131</v>
      </c>
      <c r="K47" s="218">
        <v>197</v>
      </c>
      <c r="L47" s="218">
        <v>152</v>
      </c>
      <c r="M47" s="218">
        <v>125</v>
      </c>
      <c r="N47" s="218">
        <v>91</v>
      </c>
      <c r="O47" s="220">
        <v>102</v>
      </c>
    </row>
    <row r="48" spans="1:15" ht="12">
      <c r="A48" s="186" t="s">
        <v>1019</v>
      </c>
      <c r="B48" s="217">
        <v>1600</v>
      </c>
      <c r="C48" s="221">
        <v>46</v>
      </c>
      <c r="D48" s="218">
        <v>711</v>
      </c>
      <c r="E48" s="218">
        <v>843</v>
      </c>
      <c r="F48" s="218">
        <v>1</v>
      </c>
      <c r="G48" s="219">
        <v>154</v>
      </c>
      <c r="H48" s="218">
        <v>181</v>
      </c>
      <c r="I48" s="218">
        <v>146</v>
      </c>
      <c r="J48" s="218">
        <v>188</v>
      </c>
      <c r="K48" s="218">
        <v>303</v>
      </c>
      <c r="L48" s="218">
        <v>277</v>
      </c>
      <c r="M48" s="218">
        <v>169</v>
      </c>
      <c r="N48" s="218">
        <v>99</v>
      </c>
      <c r="O48" s="220">
        <v>82</v>
      </c>
    </row>
    <row r="49" spans="1:15" ht="12">
      <c r="A49" s="186" t="s">
        <v>1021</v>
      </c>
      <c r="B49" s="217">
        <v>1138</v>
      </c>
      <c r="C49" s="221">
        <v>21</v>
      </c>
      <c r="D49" s="218">
        <v>518</v>
      </c>
      <c r="E49" s="218">
        <v>599</v>
      </c>
      <c r="F49" s="218">
        <v>0</v>
      </c>
      <c r="G49" s="219">
        <v>120</v>
      </c>
      <c r="H49" s="218">
        <v>131</v>
      </c>
      <c r="I49" s="218">
        <v>109</v>
      </c>
      <c r="J49" s="218">
        <v>154</v>
      </c>
      <c r="K49" s="218">
        <v>185</v>
      </c>
      <c r="L49" s="218">
        <v>145</v>
      </c>
      <c r="M49" s="218">
        <v>128</v>
      </c>
      <c r="N49" s="218">
        <v>85</v>
      </c>
      <c r="O49" s="220">
        <v>81</v>
      </c>
    </row>
    <row r="50" spans="1:15" ht="12">
      <c r="A50" s="186" t="s">
        <v>1023</v>
      </c>
      <c r="B50" s="217">
        <v>1599</v>
      </c>
      <c r="C50" s="221">
        <v>37</v>
      </c>
      <c r="D50" s="218">
        <v>591</v>
      </c>
      <c r="E50" s="218">
        <v>971</v>
      </c>
      <c r="F50" s="218">
        <v>2</v>
      </c>
      <c r="G50" s="219">
        <v>290</v>
      </c>
      <c r="H50" s="218">
        <v>198</v>
      </c>
      <c r="I50" s="218">
        <v>142</v>
      </c>
      <c r="J50" s="218">
        <v>171</v>
      </c>
      <c r="K50" s="218">
        <v>275</v>
      </c>
      <c r="L50" s="218">
        <v>182</v>
      </c>
      <c r="M50" s="218">
        <v>110</v>
      </c>
      <c r="N50" s="218">
        <v>68</v>
      </c>
      <c r="O50" s="220">
        <v>161</v>
      </c>
    </row>
    <row r="51" spans="1:15" ht="12">
      <c r="A51" s="186" t="s">
        <v>1025</v>
      </c>
      <c r="B51" s="217">
        <v>783</v>
      </c>
      <c r="C51" s="221">
        <v>13</v>
      </c>
      <c r="D51" s="218">
        <v>348</v>
      </c>
      <c r="E51" s="218">
        <v>422</v>
      </c>
      <c r="F51" s="218">
        <v>0</v>
      </c>
      <c r="G51" s="219">
        <v>72</v>
      </c>
      <c r="H51" s="218">
        <v>85</v>
      </c>
      <c r="I51" s="218">
        <v>84</v>
      </c>
      <c r="J51" s="218">
        <v>97</v>
      </c>
      <c r="K51" s="218">
        <v>161</v>
      </c>
      <c r="L51" s="218">
        <v>151</v>
      </c>
      <c r="M51" s="218">
        <v>58</v>
      </c>
      <c r="N51" s="218">
        <v>42</v>
      </c>
      <c r="O51" s="220">
        <v>33</v>
      </c>
    </row>
    <row r="52" spans="1:15" ht="12">
      <c r="A52" s="186" t="s">
        <v>1027</v>
      </c>
      <c r="B52" s="217">
        <v>1088</v>
      </c>
      <c r="C52" s="221">
        <v>63</v>
      </c>
      <c r="D52" s="218">
        <v>588</v>
      </c>
      <c r="E52" s="218">
        <v>437</v>
      </c>
      <c r="F52" s="218">
        <v>3</v>
      </c>
      <c r="G52" s="219">
        <v>84</v>
      </c>
      <c r="H52" s="218">
        <v>92</v>
      </c>
      <c r="I52" s="218">
        <v>70</v>
      </c>
      <c r="J52" s="218">
        <v>116</v>
      </c>
      <c r="K52" s="218">
        <v>188</v>
      </c>
      <c r="L52" s="218">
        <v>172</v>
      </c>
      <c r="M52" s="218">
        <v>157</v>
      </c>
      <c r="N52" s="218">
        <v>96</v>
      </c>
      <c r="O52" s="220">
        <v>110</v>
      </c>
    </row>
    <row r="53" spans="1:15" ht="12">
      <c r="A53" s="186" t="s">
        <v>1028</v>
      </c>
      <c r="B53" s="217">
        <v>1167</v>
      </c>
      <c r="C53" s="221">
        <v>24</v>
      </c>
      <c r="D53" s="218">
        <v>464</v>
      </c>
      <c r="E53" s="218">
        <v>679</v>
      </c>
      <c r="F53" s="218">
        <v>0</v>
      </c>
      <c r="G53" s="219">
        <v>148</v>
      </c>
      <c r="H53" s="218">
        <v>124</v>
      </c>
      <c r="I53" s="218">
        <v>124</v>
      </c>
      <c r="J53" s="218">
        <v>192</v>
      </c>
      <c r="K53" s="218">
        <v>245</v>
      </c>
      <c r="L53" s="218">
        <v>159</v>
      </c>
      <c r="M53" s="218">
        <v>90</v>
      </c>
      <c r="N53" s="218">
        <v>59</v>
      </c>
      <c r="O53" s="220">
        <v>26</v>
      </c>
    </row>
    <row r="54" spans="1:15" ht="8.25" customHeight="1">
      <c r="A54" s="186"/>
      <c r="B54" s="217"/>
      <c r="C54" s="218"/>
      <c r="D54" s="218"/>
      <c r="E54" s="218"/>
      <c r="F54" s="218"/>
      <c r="G54" s="219"/>
      <c r="H54" s="218"/>
      <c r="I54" s="218"/>
      <c r="J54" s="218"/>
      <c r="K54" s="218"/>
      <c r="L54" s="218"/>
      <c r="M54" s="218"/>
      <c r="N54" s="218"/>
      <c r="O54" s="220"/>
    </row>
    <row r="55" spans="1:15" ht="12">
      <c r="A55" s="186" t="s">
        <v>1031</v>
      </c>
      <c r="B55" s="217">
        <v>3298</v>
      </c>
      <c r="C55" s="221">
        <v>482</v>
      </c>
      <c r="D55" s="218">
        <v>1481</v>
      </c>
      <c r="E55" s="218">
        <v>1335</v>
      </c>
      <c r="F55" s="218">
        <v>9</v>
      </c>
      <c r="G55" s="219">
        <v>347</v>
      </c>
      <c r="H55" s="218">
        <v>367</v>
      </c>
      <c r="I55" s="218">
        <v>297</v>
      </c>
      <c r="J55" s="218">
        <v>376</v>
      </c>
      <c r="K55" s="218">
        <v>655</v>
      </c>
      <c r="L55" s="218">
        <v>547</v>
      </c>
      <c r="M55" s="218">
        <v>353</v>
      </c>
      <c r="N55" s="218">
        <v>216</v>
      </c>
      <c r="O55" s="220">
        <v>131</v>
      </c>
    </row>
    <row r="56" spans="1:15" ht="12">
      <c r="A56" s="186" t="s">
        <v>1148</v>
      </c>
      <c r="B56" s="217">
        <v>3205</v>
      </c>
      <c r="C56" s="221">
        <v>254</v>
      </c>
      <c r="D56" s="218">
        <v>1681</v>
      </c>
      <c r="E56" s="218">
        <v>1270</v>
      </c>
      <c r="F56" s="218">
        <v>1</v>
      </c>
      <c r="G56" s="219">
        <v>308</v>
      </c>
      <c r="H56" s="218">
        <v>310</v>
      </c>
      <c r="I56" s="218">
        <v>252</v>
      </c>
      <c r="J56" s="218">
        <v>338</v>
      </c>
      <c r="K56" s="218">
        <v>484</v>
      </c>
      <c r="L56" s="218">
        <v>436</v>
      </c>
      <c r="M56" s="218">
        <v>374</v>
      </c>
      <c r="N56" s="218">
        <v>303</v>
      </c>
      <c r="O56" s="220">
        <v>399</v>
      </c>
    </row>
    <row r="57" spans="1:15" ht="12">
      <c r="A57" s="186" t="s">
        <v>1035</v>
      </c>
      <c r="B57" s="217">
        <v>1247</v>
      </c>
      <c r="C57" s="221">
        <v>56</v>
      </c>
      <c r="D57" s="218">
        <v>341</v>
      </c>
      <c r="E57" s="218">
        <v>850</v>
      </c>
      <c r="F57" s="218">
        <v>1</v>
      </c>
      <c r="G57" s="219">
        <v>141</v>
      </c>
      <c r="H57" s="218">
        <v>168</v>
      </c>
      <c r="I57" s="218">
        <v>171</v>
      </c>
      <c r="J57" s="218">
        <v>208</v>
      </c>
      <c r="K57" s="218">
        <v>281</v>
      </c>
      <c r="L57" s="218">
        <v>143</v>
      </c>
      <c r="M57" s="218">
        <v>77</v>
      </c>
      <c r="N57" s="218">
        <v>33</v>
      </c>
      <c r="O57" s="220">
        <v>24</v>
      </c>
    </row>
    <row r="58" spans="1:15" ht="12">
      <c r="A58" s="186" t="s">
        <v>1037</v>
      </c>
      <c r="B58" s="217">
        <v>2888</v>
      </c>
      <c r="C58" s="221">
        <v>200</v>
      </c>
      <c r="D58" s="218">
        <v>1090</v>
      </c>
      <c r="E58" s="218">
        <v>1598</v>
      </c>
      <c r="F58" s="218">
        <v>1</v>
      </c>
      <c r="G58" s="219">
        <v>557</v>
      </c>
      <c r="H58" s="218">
        <v>404</v>
      </c>
      <c r="I58" s="218">
        <v>391</v>
      </c>
      <c r="J58" s="218">
        <v>485</v>
      </c>
      <c r="K58" s="218">
        <v>545</v>
      </c>
      <c r="L58" s="218">
        <v>307</v>
      </c>
      <c r="M58" s="218">
        <v>119</v>
      </c>
      <c r="N58" s="218">
        <v>49</v>
      </c>
      <c r="O58" s="220">
        <v>30</v>
      </c>
    </row>
    <row r="59" spans="1:15" ht="12">
      <c r="A59" s="186" t="s">
        <v>1039</v>
      </c>
      <c r="B59" s="217">
        <v>1684</v>
      </c>
      <c r="C59" s="221">
        <v>47</v>
      </c>
      <c r="D59" s="218">
        <v>738</v>
      </c>
      <c r="E59" s="218">
        <v>899</v>
      </c>
      <c r="F59" s="218">
        <v>3</v>
      </c>
      <c r="G59" s="219">
        <v>186</v>
      </c>
      <c r="H59" s="218">
        <v>197</v>
      </c>
      <c r="I59" s="218">
        <v>172</v>
      </c>
      <c r="J59" s="218">
        <v>219</v>
      </c>
      <c r="K59" s="218">
        <v>295</v>
      </c>
      <c r="L59" s="218">
        <v>232</v>
      </c>
      <c r="M59" s="218">
        <v>193</v>
      </c>
      <c r="N59" s="218">
        <v>108</v>
      </c>
      <c r="O59" s="220">
        <v>79</v>
      </c>
    </row>
    <row r="60" spans="1:15" ht="8.25" customHeight="1">
      <c r="A60" s="186"/>
      <c r="B60" s="217"/>
      <c r="C60" s="218"/>
      <c r="D60" s="218"/>
      <c r="E60" s="218"/>
      <c r="F60" s="218"/>
      <c r="G60" s="219"/>
      <c r="H60" s="218"/>
      <c r="I60" s="218"/>
      <c r="J60" s="218"/>
      <c r="K60" s="218"/>
      <c r="L60" s="218"/>
      <c r="M60" s="218"/>
      <c r="N60" s="218"/>
      <c r="O60" s="220"/>
    </row>
    <row r="61" spans="1:15" ht="12">
      <c r="A61" s="186" t="s">
        <v>1042</v>
      </c>
      <c r="B61" s="217">
        <v>1115</v>
      </c>
      <c r="C61" s="221">
        <v>39</v>
      </c>
      <c r="D61" s="218">
        <v>372</v>
      </c>
      <c r="E61" s="218">
        <v>704</v>
      </c>
      <c r="F61" s="218">
        <v>2</v>
      </c>
      <c r="G61" s="219">
        <v>155</v>
      </c>
      <c r="H61" s="218">
        <v>134</v>
      </c>
      <c r="I61" s="218">
        <v>107</v>
      </c>
      <c r="J61" s="218">
        <v>113</v>
      </c>
      <c r="K61" s="218">
        <v>139</v>
      </c>
      <c r="L61" s="218">
        <v>121</v>
      </c>
      <c r="M61" s="218">
        <v>81</v>
      </c>
      <c r="N61" s="218">
        <v>95</v>
      </c>
      <c r="O61" s="220">
        <v>168</v>
      </c>
    </row>
    <row r="62" spans="1:15" ht="12">
      <c r="A62" s="186" t="s">
        <v>1043</v>
      </c>
      <c r="B62" s="217">
        <v>2362</v>
      </c>
      <c r="C62" s="221">
        <v>103</v>
      </c>
      <c r="D62" s="218">
        <v>1166</v>
      </c>
      <c r="E62" s="218">
        <v>1093</v>
      </c>
      <c r="F62" s="218">
        <v>11</v>
      </c>
      <c r="G62" s="219">
        <v>270</v>
      </c>
      <c r="H62" s="218">
        <v>261</v>
      </c>
      <c r="I62" s="218">
        <v>195</v>
      </c>
      <c r="J62" s="218">
        <v>190</v>
      </c>
      <c r="K62" s="218">
        <v>216</v>
      </c>
      <c r="L62" s="218">
        <v>216</v>
      </c>
      <c r="M62" s="218">
        <v>243</v>
      </c>
      <c r="N62" s="218">
        <v>273</v>
      </c>
      <c r="O62" s="220">
        <v>487</v>
      </c>
    </row>
    <row r="63" spans="1:15" ht="12">
      <c r="A63" s="186" t="s">
        <v>1045</v>
      </c>
      <c r="B63" s="217">
        <v>1755</v>
      </c>
      <c r="C63" s="221">
        <v>135</v>
      </c>
      <c r="D63" s="218">
        <v>890</v>
      </c>
      <c r="E63" s="218">
        <v>730</v>
      </c>
      <c r="F63" s="218">
        <v>1</v>
      </c>
      <c r="G63" s="219">
        <v>110</v>
      </c>
      <c r="H63" s="218">
        <v>157</v>
      </c>
      <c r="I63" s="218">
        <v>101</v>
      </c>
      <c r="J63" s="218">
        <v>113</v>
      </c>
      <c r="K63" s="218">
        <v>158</v>
      </c>
      <c r="L63" s="218">
        <v>168</v>
      </c>
      <c r="M63" s="218">
        <v>186</v>
      </c>
      <c r="N63" s="218">
        <v>176</v>
      </c>
      <c r="O63" s="220">
        <v>585</v>
      </c>
    </row>
    <row r="64" spans="1:15" ht="12">
      <c r="A64" s="186" t="s">
        <v>1047</v>
      </c>
      <c r="B64" s="217">
        <v>1593</v>
      </c>
      <c r="C64" s="221">
        <v>105</v>
      </c>
      <c r="D64" s="218">
        <v>826</v>
      </c>
      <c r="E64" s="218">
        <v>662</v>
      </c>
      <c r="F64" s="218">
        <v>5</v>
      </c>
      <c r="G64" s="219">
        <v>175</v>
      </c>
      <c r="H64" s="218">
        <v>113</v>
      </c>
      <c r="I64" s="218">
        <v>94</v>
      </c>
      <c r="J64" s="218">
        <v>123</v>
      </c>
      <c r="K64" s="218">
        <v>151</v>
      </c>
      <c r="L64" s="218">
        <v>141</v>
      </c>
      <c r="M64" s="218">
        <v>187</v>
      </c>
      <c r="N64" s="218">
        <v>157</v>
      </c>
      <c r="O64" s="220">
        <v>447</v>
      </c>
    </row>
    <row r="65" spans="1:15" ht="12">
      <c r="A65" s="186" t="s">
        <v>1049</v>
      </c>
      <c r="B65" s="217">
        <v>1256</v>
      </c>
      <c r="C65" s="221">
        <v>71</v>
      </c>
      <c r="D65" s="218">
        <v>686</v>
      </c>
      <c r="E65" s="218">
        <v>499</v>
      </c>
      <c r="F65" s="218">
        <v>2</v>
      </c>
      <c r="G65" s="219">
        <v>74</v>
      </c>
      <c r="H65" s="218">
        <v>99</v>
      </c>
      <c r="I65" s="218">
        <v>74</v>
      </c>
      <c r="J65" s="218">
        <v>114</v>
      </c>
      <c r="K65" s="218">
        <v>208</v>
      </c>
      <c r="L65" s="218">
        <v>172</v>
      </c>
      <c r="M65" s="218">
        <v>193</v>
      </c>
      <c r="N65" s="218">
        <v>148</v>
      </c>
      <c r="O65" s="220">
        <v>172</v>
      </c>
    </row>
    <row r="66" spans="1:15" ht="12">
      <c r="A66" s="186" t="s">
        <v>1051</v>
      </c>
      <c r="B66" s="217">
        <v>1078</v>
      </c>
      <c r="C66" s="221">
        <v>45</v>
      </c>
      <c r="D66" s="218">
        <v>604</v>
      </c>
      <c r="E66" s="218">
        <v>429</v>
      </c>
      <c r="F66" s="218">
        <v>0</v>
      </c>
      <c r="G66" s="219">
        <v>101</v>
      </c>
      <c r="H66" s="218">
        <v>78</v>
      </c>
      <c r="I66" s="218">
        <v>48</v>
      </c>
      <c r="J66" s="218">
        <v>60</v>
      </c>
      <c r="K66" s="218">
        <v>97</v>
      </c>
      <c r="L66" s="218">
        <v>74</v>
      </c>
      <c r="M66" s="218">
        <v>95</v>
      </c>
      <c r="N66" s="218">
        <v>138</v>
      </c>
      <c r="O66" s="220">
        <v>387</v>
      </c>
    </row>
    <row r="67" spans="1:15" ht="12">
      <c r="A67" s="186" t="s">
        <v>1053</v>
      </c>
      <c r="B67" s="217">
        <v>1009</v>
      </c>
      <c r="C67" s="221">
        <v>13</v>
      </c>
      <c r="D67" s="218">
        <v>288</v>
      </c>
      <c r="E67" s="218">
        <v>708</v>
      </c>
      <c r="F67" s="218">
        <v>2</v>
      </c>
      <c r="G67" s="219">
        <v>127</v>
      </c>
      <c r="H67" s="218">
        <v>99</v>
      </c>
      <c r="I67" s="218">
        <v>79</v>
      </c>
      <c r="J67" s="218">
        <v>129</v>
      </c>
      <c r="K67" s="218">
        <v>211</v>
      </c>
      <c r="L67" s="218">
        <v>152</v>
      </c>
      <c r="M67" s="218">
        <v>113</v>
      </c>
      <c r="N67" s="218">
        <v>50</v>
      </c>
      <c r="O67" s="220">
        <v>47</v>
      </c>
    </row>
    <row r="68" spans="1:15" ht="12">
      <c r="A68" s="186" t="s">
        <v>1055</v>
      </c>
      <c r="B68" s="217">
        <v>1281</v>
      </c>
      <c r="C68" s="221">
        <v>28</v>
      </c>
      <c r="D68" s="218">
        <v>133</v>
      </c>
      <c r="E68" s="218">
        <v>1120</v>
      </c>
      <c r="F68" s="218">
        <v>0</v>
      </c>
      <c r="G68" s="219">
        <v>311</v>
      </c>
      <c r="H68" s="218">
        <v>263</v>
      </c>
      <c r="I68" s="218">
        <v>196</v>
      </c>
      <c r="J68" s="218">
        <v>190</v>
      </c>
      <c r="K68" s="218">
        <v>198</v>
      </c>
      <c r="L68" s="218">
        <v>82</v>
      </c>
      <c r="M68" s="218">
        <v>21</v>
      </c>
      <c r="N68" s="218">
        <v>11</v>
      </c>
      <c r="O68" s="220">
        <v>9</v>
      </c>
    </row>
    <row r="69" spans="1:15" ht="12">
      <c r="A69" s="186" t="s">
        <v>1057</v>
      </c>
      <c r="B69" s="217">
        <v>2675</v>
      </c>
      <c r="C69" s="221">
        <v>211</v>
      </c>
      <c r="D69" s="218">
        <v>891</v>
      </c>
      <c r="E69" s="218">
        <v>1573</v>
      </c>
      <c r="F69" s="218">
        <v>4</v>
      </c>
      <c r="G69" s="219">
        <v>464</v>
      </c>
      <c r="H69" s="218">
        <v>310</v>
      </c>
      <c r="I69" s="218">
        <v>265</v>
      </c>
      <c r="J69" s="218">
        <v>277</v>
      </c>
      <c r="K69" s="218">
        <v>347</v>
      </c>
      <c r="L69" s="218">
        <v>259</v>
      </c>
      <c r="M69" s="218">
        <v>230</v>
      </c>
      <c r="N69" s="218">
        <v>186</v>
      </c>
      <c r="O69" s="220">
        <v>333</v>
      </c>
    </row>
    <row r="70" spans="1:15" ht="12">
      <c r="A70" s="186" t="s">
        <v>1059</v>
      </c>
      <c r="B70" s="217">
        <v>1044</v>
      </c>
      <c r="C70" s="221">
        <v>27</v>
      </c>
      <c r="D70" s="218">
        <v>331</v>
      </c>
      <c r="E70" s="218">
        <v>686</v>
      </c>
      <c r="F70" s="218">
        <v>0</v>
      </c>
      <c r="G70" s="219">
        <v>149</v>
      </c>
      <c r="H70" s="218">
        <v>128</v>
      </c>
      <c r="I70" s="218">
        <v>103</v>
      </c>
      <c r="J70" s="218">
        <v>116</v>
      </c>
      <c r="K70" s="218">
        <v>145</v>
      </c>
      <c r="L70" s="218">
        <v>125</v>
      </c>
      <c r="M70" s="218">
        <v>108</v>
      </c>
      <c r="N70" s="218">
        <v>65</v>
      </c>
      <c r="O70" s="220">
        <v>105</v>
      </c>
    </row>
    <row r="71" spans="1:15" ht="12">
      <c r="A71" s="186" t="s">
        <v>1061</v>
      </c>
      <c r="B71" s="217">
        <v>851</v>
      </c>
      <c r="C71" s="221">
        <v>52</v>
      </c>
      <c r="D71" s="218">
        <v>301</v>
      </c>
      <c r="E71" s="218">
        <v>498</v>
      </c>
      <c r="F71" s="218">
        <v>3</v>
      </c>
      <c r="G71" s="219">
        <v>142</v>
      </c>
      <c r="H71" s="218">
        <v>110</v>
      </c>
      <c r="I71" s="218">
        <v>72</v>
      </c>
      <c r="J71" s="218">
        <v>75</v>
      </c>
      <c r="K71" s="218">
        <v>122</v>
      </c>
      <c r="L71" s="218">
        <v>97</v>
      </c>
      <c r="M71" s="218">
        <v>92</v>
      </c>
      <c r="N71" s="218">
        <v>66</v>
      </c>
      <c r="O71" s="220">
        <v>72</v>
      </c>
    </row>
    <row r="72" spans="1:15" ht="12">
      <c r="A72" s="178" t="s">
        <v>1063</v>
      </c>
      <c r="B72" s="223">
        <v>1178</v>
      </c>
      <c r="C72" s="224">
        <v>77</v>
      </c>
      <c r="D72" s="225">
        <v>399</v>
      </c>
      <c r="E72" s="225">
        <v>702</v>
      </c>
      <c r="F72" s="225">
        <v>7</v>
      </c>
      <c r="G72" s="226">
        <v>153</v>
      </c>
      <c r="H72" s="225">
        <v>166</v>
      </c>
      <c r="I72" s="225">
        <v>121</v>
      </c>
      <c r="J72" s="225">
        <v>126</v>
      </c>
      <c r="K72" s="225">
        <v>172</v>
      </c>
      <c r="L72" s="225">
        <v>149</v>
      </c>
      <c r="M72" s="225">
        <v>103</v>
      </c>
      <c r="N72" s="225">
        <v>76</v>
      </c>
      <c r="O72" s="227">
        <v>105</v>
      </c>
    </row>
    <row r="73" spans="1:15" ht="12">
      <c r="A73" s="228"/>
      <c r="B73" s="229"/>
      <c r="C73" s="229"/>
      <c r="D73" s="229"/>
      <c r="E73" s="229"/>
      <c r="F73" s="229"/>
      <c r="G73" s="229"/>
      <c r="H73" s="229"/>
      <c r="I73" s="229"/>
      <c r="J73" s="229"/>
      <c r="K73" s="229"/>
      <c r="L73" s="229"/>
      <c r="M73" s="229"/>
      <c r="N73" s="229"/>
      <c r="O73" s="229"/>
    </row>
    <row r="74" spans="1:15" ht="12">
      <c r="A74" s="229"/>
      <c r="B74" s="229"/>
      <c r="C74" s="229"/>
      <c r="D74" s="229"/>
      <c r="E74" s="229"/>
      <c r="F74" s="229"/>
      <c r="G74" s="229"/>
      <c r="H74" s="229"/>
      <c r="I74" s="229"/>
      <c r="J74" s="229"/>
      <c r="K74" s="229"/>
      <c r="L74" s="229"/>
      <c r="M74" s="229"/>
      <c r="N74" s="229"/>
      <c r="O74" s="229"/>
    </row>
    <row r="75" spans="1:15" ht="12">
      <c r="A75" s="229"/>
      <c r="B75" s="229"/>
      <c r="C75" s="229"/>
      <c r="D75" s="229"/>
      <c r="E75" s="229"/>
      <c r="F75" s="229"/>
      <c r="G75" s="229"/>
      <c r="H75" s="229"/>
      <c r="I75" s="229"/>
      <c r="J75" s="229"/>
      <c r="K75" s="229"/>
      <c r="L75" s="229"/>
      <c r="M75" s="229"/>
      <c r="N75" s="229"/>
      <c r="O75" s="229"/>
    </row>
    <row r="76" spans="1:15" ht="12">
      <c r="A76" s="229"/>
      <c r="B76" s="229"/>
      <c r="C76" s="229"/>
      <c r="D76" s="229"/>
      <c r="E76" s="229"/>
      <c r="F76" s="229"/>
      <c r="G76" s="229"/>
      <c r="H76" s="229"/>
      <c r="I76" s="229"/>
      <c r="J76" s="229"/>
      <c r="K76" s="229"/>
      <c r="L76" s="229"/>
      <c r="M76" s="229"/>
      <c r="N76" s="229"/>
      <c r="O76" s="229"/>
    </row>
    <row r="77" spans="1:15" ht="12">
      <c r="A77" s="229"/>
      <c r="B77" s="229"/>
      <c r="C77" s="229"/>
      <c r="D77" s="229"/>
      <c r="E77" s="229"/>
      <c r="F77" s="229"/>
      <c r="G77" s="229"/>
      <c r="H77" s="229"/>
      <c r="I77" s="229"/>
      <c r="J77" s="229"/>
      <c r="K77" s="229"/>
      <c r="L77" s="229"/>
      <c r="M77" s="229"/>
      <c r="N77" s="229"/>
      <c r="O77" s="229"/>
    </row>
    <row r="78" spans="1:15" ht="12">
      <c r="A78" s="229"/>
      <c r="B78" s="229"/>
      <c r="C78" s="229"/>
      <c r="D78" s="229"/>
      <c r="E78" s="229"/>
      <c r="F78" s="229"/>
      <c r="G78" s="229"/>
      <c r="H78" s="229"/>
      <c r="I78" s="229"/>
      <c r="J78" s="229"/>
      <c r="K78" s="229"/>
      <c r="L78" s="229"/>
      <c r="M78" s="229"/>
      <c r="N78" s="229"/>
      <c r="O78" s="229"/>
    </row>
    <row r="79" spans="1:15" ht="12">
      <c r="A79" s="229"/>
      <c r="B79" s="229"/>
      <c r="C79" s="229"/>
      <c r="D79" s="229"/>
      <c r="E79" s="229"/>
      <c r="F79" s="229"/>
      <c r="G79" s="229"/>
      <c r="H79" s="229"/>
      <c r="I79" s="229"/>
      <c r="J79" s="229"/>
      <c r="K79" s="229"/>
      <c r="L79" s="229"/>
      <c r="M79" s="229"/>
      <c r="N79" s="229"/>
      <c r="O79" s="229"/>
    </row>
    <row r="80" spans="1:15" ht="12">
      <c r="A80" s="229"/>
      <c r="B80" s="229"/>
      <c r="C80" s="229"/>
      <c r="D80" s="229"/>
      <c r="E80" s="229"/>
      <c r="F80" s="229"/>
      <c r="G80" s="229"/>
      <c r="H80" s="229"/>
      <c r="I80" s="229"/>
      <c r="J80" s="229"/>
      <c r="K80" s="229"/>
      <c r="L80" s="229"/>
      <c r="M80" s="229"/>
      <c r="N80" s="229"/>
      <c r="O80" s="229"/>
    </row>
    <row r="81" spans="1:15" ht="12">
      <c r="A81" s="229"/>
      <c r="B81" s="229"/>
      <c r="C81" s="229"/>
      <c r="D81" s="229"/>
      <c r="E81" s="229"/>
      <c r="F81" s="229"/>
      <c r="G81" s="229"/>
      <c r="H81" s="229"/>
      <c r="I81" s="229"/>
      <c r="J81" s="229"/>
      <c r="K81" s="229"/>
      <c r="L81" s="229"/>
      <c r="M81" s="229"/>
      <c r="N81" s="229"/>
      <c r="O81" s="229"/>
    </row>
    <row r="82" spans="1:15" ht="12">
      <c r="A82" s="229"/>
      <c r="B82" s="229"/>
      <c r="C82" s="229"/>
      <c r="D82" s="229"/>
      <c r="E82" s="229"/>
      <c r="F82" s="229"/>
      <c r="G82" s="229"/>
      <c r="H82" s="229"/>
      <c r="I82" s="229"/>
      <c r="J82" s="229"/>
      <c r="K82" s="229"/>
      <c r="L82" s="229"/>
      <c r="M82" s="229"/>
      <c r="N82" s="229"/>
      <c r="O82" s="229"/>
    </row>
    <row r="83" spans="1:15" ht="12">
      <c r="A83" s="229"/>
      <c r="B83" s="229"/>
      <c r="C83" s="229"/>
      <c r="D83" s="229"/>
      <c r="E83" s="229"/>
      <c r="F83" s="229"/>
      <c r="G83" s="229"/>
      <c r="H83" s="229"/>
      <c r="I83" s="229"/>
      <c r="J83" s="229"/>
      <c r="K83" s="229"/>
      <c r="L83" s="229"/>
      <c r="M83" s="229"/>
      <c r="N83" s="229"/>
      <c r="O83" s="229"/>
    </row>
    <row r="84" spans="1:15" ht="12">
      <c r="A84" s="229"/>
      <c r="B84" s="229"/>
      <c r="C84" s="229"/>
      <c r="D84" s="229"/>
      <c r="E84" s="229"/>
      <c r="F84" s="229"/>
      <c r="G84" s="229"/>
      <c r="H84" s="229"/>
      <c r="I84" s="229"/>
      <c r="J84" s="229"/>
      <c r="K84" s="229"/>
      <c r="L84" s="229"/>
      <c r="M84" s="229"/>
      <c r="N84" s="229"/>
      <c r="O84" s="229"/>
    </row>
    <row r="85" spans="1:15" ht="12">
      <c r="A85" s="229"/>
      <c r="B85" s="229"/>
      <c r="C85" s="229"/>
      <c r="D85" s="229"/>
      <c r="E85" s="229"/>
      <c r="F85" s="229"/>
      <c r="G85" s="229"/>
      <c r="H85" s="229"/>
      <c r="I85" s="229"/>
      <c r="J85" s="229"/>
      <c r="K85" s="229"/>
      <c r="L85" s="229"/>
      <c r="M85" s="229"/>
      <c r="N85" s="229"/>
      <c r="O85" s="229"/>
    </row>
    <row r="86" spans="1:15" ht="12">
      <c r="A86" s="229"/>
      <c r="B86" s="229"/>
      <c r="C86" s="229"/>
      <c r="D86" s="229"/>
      <c r="E86" s="229"/>
      <c r="F86" s="229"/>
      <c r="G86" s="229"/>
      <c r="H86" s="229"/>
      <c r="I86" s="229"/>
      <c r="J86" s="229"/>
      <c r="K86" s="229"/>
      <c r="L86" s="229"/>
      <c r="M86" s="229"/>
      <c r="N86" s="229"/>
      <c r="O86" s="229"/>
    </row>
    <row r="87" spans="1:15" ht="12">
      <c r="A87" s="229"/>
      <c r="B87" s="229"/>
      <c r="C87" s="229"/>
      <c r="D87" s="229"/>
      <c r="E87" s="229"/>
      <c r="F87" s="229"/>
      <c r="G87" s="229"/>
      <c r="H87" s="229"/>
      <c r="I87" s="229"/>
      <c r="J87" s="229"/>
      <c r="K87" s="229"/>
      <c r="L87" s="229"/>
      <c r="M87" s="229"/>
      <c r="N87" s="229"/>
      <c r="O87" s="229"/>
    </row>
    <row r="88" spans="1:15" ht="12">
      <c r="A88" s="229"/>
      <c r="B88" s="229"/>
      <c r="C88" s="229"/>
      <c r="D88" s="229"/>
      <c r="E88" s="229"/>
      <c r="F88" s="229"/>
      <c r="G88" s="229"/>
      <c r="H88" s="229"/>
      <c r="I88" s="229"/>
      <c r="J88" s="229"/>
      <c r="K88" s="229"/>
      <c r="L88" s="229"/>
      <c r="M88" s="229"/>
      <c r="N88" s="229"/>
      <c r="O88" s="229"/>
    </row>
    <row r="89" spans="1:15" ht="12">
      <c r="A89" s="229"/>
      <c r="B89" s="229"/>
      <c r="C89" s="229"/>
      <c r="D89" s="229"/>
      <c r="E89" s="229"/>
      <c r="F89" s="229"/>
      <c r="G89" s="229"/>
      <c r="H89" s="229"/>
      <c r="I89" s="229"/>
      <c r="J89" s="229"/>
      <c r="K89" s="229"/>
      <c r="L89" s="229"/>
      <c r="M89" s="229"/>
      <c r="N89" s="229"/>
      <c r="O89" s="229"/>
    </row>
    <row r="90" spans="1:15" ht="12">
      <c r="A90" s="229"/>
      <c r="B90" s="229"/>
      <c r="C90" s="229"/>
      <c r="D90" s="229"/>
      <c r="E90" s="229"/>
      <c r="F90" s="229"/>
      <c r="G90" s="229"/>
      <c r="H90" s="229"/>
      <c r="I90" s="229"/>
      <c r="J90" s="229"/>
      <c r="K90" s="229"/>
      <c r="L90" s="229"/>
      <c r="M90" s="229"/>
      <c r="N90" s="229"/>
      <c r="O90" s="229"/>
    </row>
    <row r="91" spans="1:15" ht="12">
      <c r="A91" s="229"/>
      <c r="B91" s="229"/>
      <c r="C91" s="229"/>
      <c r="D91" s="229"/>
      <c r="E91" s="229"/>
      <c r="F91" s="229"/>
      <c r="G91" s="229"/>
      <c r="H91" s="229"/>
      <c r="I91" s="229"/>
      <c r="J91" s="229"/>
      <c r="K91" s="229"/>
      <c r="L91" s="229"/>
      <c r="M91" s="229"/>
      <c r="N91" s="229"/>
      <c r="O91" s="229"/>
    </row>
    <row r="92" spans="1:15" ht="12">
      <c r="A92" s="229"/>
      <c r="B92" s="229"/>
      <c r="C92" s="229"/>
      <c r="D92" s="229"/>
      <c r="E92" s="229"/>
      <c r="F92" s="229"/>
      <c r="G92" s="229"/>
      <c r="H92" s="229"/>
      <c r="I92" s="229"/>
      <c r="J92" s="229"/>
      <c r="K92" s="229"/>
      <c r="L92" s="229"/>
      <c r="M92" s="229"/>
      <c r="N92" s="229"/>
      <c r="O92" s="229"/>
    </row>
    <row r="93" spans="1:15" ht="12">
      <c r="A93" s="229"/>
      <c r="B93" s="229"/>
      <c r="C93" s="229"/>
      <c r="D93" s="229"/>
      <c r="E93" s="229"/>
      <c r="F93" s="229"/>
      <c r="G93" s="229"/>
      <c r="H93" s="229"/>
      <c r="I93" s="229"/>
      <c r="J93" s="229"/>
      <c r="K93" s="229"/>
      <c r="L93" s="229"/>
      <c r="M93" s="229"/>
      <c r="N93" s="229"/>
      <c r="O93" s="229"/>
    </row>
    <row r="94" spans="1:15" ht="12">
      <c r="A94" s="229"/>
      <c r="B94" s="229"/>
      <c r="C94" s="229"/>
      <c r="D94" s="229"/>
      <c r="E94" s="229"/>
      <c r="F94" s="229"/>
      <c r="G94" s="229"/>
      <c r="H94" s="229"/>
      <c r="I94" s="229"/>
      <c r="J94" s="229"/>
      <c r="K94" s="229"/>
      <c r="L94" s="229"/>
      <c r="M94" s="229"/>
      <c r="N94" s="229"/>
      <c r="O94" s="229"/>
    </row>
    <row r="95" spans="1:15" ht="12">
      <c r="A95" s="229"/>
      <c r="B95" s="229"/>
      <c r="C95" s="229"/>
      <c r="D95" s="229"/>
      <c r="E95" s="229"/>
      <c r="F95" s="229"/>
      <c r="G95" s="229"/>
      <c r="H95" s="229"/>
      <c r="I95" s="229"/>
      <c r="J95" s="229"/>
      <c r="K95" s="229"/>
      <c r="L95" s="229"/>
      <c r="M95" s="229"/>
      <c r="N95" s="229"/>
      <c r="O95" s="229"/>
    </row>
    <row r="96" spans="1:15" ht="12">
      <c r="A96" s="229"/>
      <c r="B96" s="229"/>
      <c r="C96" s="229"/>
      <c r="D96" s="229"/>
      <c r="E96" s="229"/>
      <c r="F96" s="229"/>
      <c r="G96" s="229"/>
      <c r="H96" s="229"/>
      <c r="I96" s="229"/>
      <c r="J96" s="229"/>
      <c r="K96" s="229"/>
      <c r="L96" s="229"/>
      <c r="M96" s="229"/>
      <c r="N96" s="229"/>
      <c r="O96" s="229"/>
    </row>
    <row r="97" spans="1:15" ht="12">
      <c r="A97" s="229"/>
      <c r="B97" s="229"/>
      <c r="C97" s="229"/>
      <c r="D97" s="229"/>
      <c r="E97" s="229"/>
      <c r="F97" s="229"/>
      <c r="G97" s="229"/>
      <c r="H97" s="229"/>
      <c r="I97" s="229"/>
      <c r="J97" s="229"/>
      <c r="K97" s="229"/>
      <c r="L97" s="229"/>
      <c r="M97" s="229"/>
      <c r="N97" s="229"/>
      <c r="O97" s="229"/>
    </row>
    <row r="98" spans="1:15" ht="12">
      <c r="A98" s="229"/>
      <c r="B98" s="229"/>
      <c r="C98" s="229"/>
      <c r="D98" s="229"/>
      <c r="E98" s="229"/>
      <c r="F98" s="229"/>
      <c r="G98" s="229"/>
      <c r="H98" s="229"/>
      <c r="I98" s="229"/>
      <c r="J98" s="229"/>
      <c r="K98" s="229"/>
      <c r="L98" s="229"/>
      <c r="M98" s="229"/>
      <c r="N98" s="229"/>
      <c r="O98" s="229"/>
    </row>
    <row r="99" spans="1:15" ht="12">
      <c r="A99" s="229"/>
      <c r="B99" s="229"/>
      <c r="C99" s="229"/>
      <c r="D99" s="229"/>
      <c r="E99" s="229"/>
      <c r="F99" s="229"/>
      <c r="G99" s="229"/>
      <c r="H99" s="229"/>
      <c r="I99" s="229"/>
      <c r="J99" s="229"/>
      <c r="K99" s="229"/>
      <c r="L99" s="229"/>
      <c r="M99" s="229"/>
      <c r="N99" s="229"/>
      <c r="O99" s="229"/>
    </row>
    <row r="100" spans="1:15" ht="12">
      <c r="A100" s="229"/>
      <c r="B100" s="229"/>
      <c r="C100" s="229"/>
      <c r="D100" s="229"/>
      <c r="E100" s="229"/>
      <c r="F100" s="229"/>
      <c r="G100" s="229"/>
      <c r="H100" s="229"/>
      <c r="I100" s="229"/>
      <c r="J100" s="229"/>
      <c r="K100" s="229"/>
      <c r="L100" s="229"/>
      <c r="M100" s="229"/>
      <c r="N100" s="229"/>
      <c r="O100" s="229"/>
    </row>
    <row r="101" spans="1:15" ht="12">
      <c r="A101" s="229"/>
      <c r="B101" s="229"/>
      <c r="C101" s="229"/>
      <c r="D101" s="229"/>
      <c r="E101" s="229"/>
      <c r="F101" s="229"/>
      <c r="G101" s="229"/>
      <c r="H101" s="229"/>
      <c r="I101" s="229"/>
      <c r="J101" s="229"/>
      <c r="K101" s="229"/>
      <c r="L101" s="229"/>
      <c r="M101" s="229"/>
      <c r="N101" s="229"/>
      <c r="O101" s="229"/>
    </row>
    <row r="102" spans="1:15" ht="12">
      <c r="A102" s="229"/>
      <c r="B102" s="229"/>
      <c r="C102" s="229"/>
      <c r="D102" s="229"/>
      <c r="E102" s="229"/>
      <c r="F102" s="229"/>
      <c r="G102" s="229"/>
      <c r="H102" s="229"/>
      <c r="I102" s="229"/>
      <c r="J102" s="229"/>
      <c r="K102" s="229"/>
      <c r="L102" s="229"/>
      <c r="M102" s="229"/>
      <c r="N102" s="229"/>
      <c r="O102" s="229"/>
    </row>
    <row r="103" spans="1:15" ht="12">
      <c r="A103" s="229"/>
      <c r="B103" s="229"/>
      <c r="C103" s="229"/>
      <c r="D103" s="229"/>
      <c r="E103" s="229"/>
      <c r="F103" s="229"/>
      <c r="G103" s="229"/>
      <c r="H103" s="229"/>
      <c r="I103" s="229"/>
      <c r="J103" s="229"/>
      <c r="K103" s="229"/>
      <c r="L103" s="229"/>
      <c r="M103" s="229"/>
      <c r="N103" s="229"/>
      <c r="O103" s="229"/>
    </row>
    <row r="104" spans="1:15" ht="12">
      <c r="A104" s="229"/>
      <c r="B104" s="229"/>
      <c r="C104" s="229"/>
      <c r="D104" s="229"/>
      <c r="E104" s="229"/>
      <c r="F104" s="229"/>
      <c r="G104" s="229"/>
      <c r="H104" s="229"/>
      <c r="I104" s="229"/>
      <c r="J104" s="229"/>
      <c r="K104" s="229"/>
      <c r="L104" s="229"/>
      <c r="M104" s="229"/>
      <c r="N104" s="229"/>
      <c r="O104" s="229"/>
    </row>
    <row r="105" spans="1:15" ht="12">
      <c r="A105" s="229"/>
      <c r="B105" s="229"/>
      <c r="C105" s="229"/>
      <c r="D105" s="229"/>
      <c r="E105" s="229"/>
      <c r="F105" s="229"/>
      <c r="G105" s="229"/>
      <c r="H105" s="229"/>
      <c r="I105" s="229"/>
      <c r="J105" s="229"/>
      <c r="K105" s="229"/>
      <c r="L105" s="229"/>
      <c r="M105" s="229"/>
      <c r="N105" s="229"/>
      <c r="O105" s="229"/>
    </row>
    <row r="106" spans="1:15" ht="12">
      <c r="A106" s="229"/>
      <c r="B106" s="229"/>
      <c r="C106" s="229"/>
      <c r="D106" s="229"/>
      <c r="E106" s="229"/>
      <c r="F106" s="229"/>
      <c r="G106" s="229"/>
      <c r="H106" s="229"/>
      <c r="I106" s="229"/>
      <c r="J106" s="229"/>
      <c r="K106" s="229"/>
      <c r="L106" s="229"/>
      <c r="M106" s="229"/>
      <c r="N106" s="229"/>
      <c r="O106" s="229"/>
    </row>
    <row r="107" spans="1:15" ht="12">
      <c r="A107" s="229"/>
      <c r="B107" s="229"/>
      <c r="C107" s="229"/>
      <c r="D107" s="229"/>
      <c r="E107" s="229"/>
      <c r="F107" s="229"/>
      <c r="G107" s="229"/>
      <c r="H107" s="229"/>
      <c r="I107" s="229"/>
      <c r="J107" s="229"/>
      <c r="K107" s="229"/>
      <c r="L107" s="229"/>
      <c r="M107" s="229"/>
      <c r="N107" s="229"/>
      <c r="O107" s="229"/>
    </row>
    <row r="108" spans="1:15" ht="12">
      <c r="A108" s="229"/>
      <c r="B108" s="229"/>
      <c r="C108" s="229"/>
      <c r="D108" s="229"/>
      <c r="E108" s="229"/>
      <c r="F108" s="229"/>
      <c r="G108" s="229"/>
      <c r="H108" s="229"/>
      <c r="I108" s="229"/>
      <c r="J108" s="229"/>
      <c r="K108" s="229"/>
      <c r="L108" s="229"/>
      <c r="M108" s="229"/>
      <c r="N108" s="229"/>
      <c r="O108" s="229"/>
    </row>
    <row r="109" spans="1:15" ht="12">
      <c r="A109" s="229"/>
      <c r="B109" s="229"/>
      <c r="C109" s="229"/>
      <c r="D109" s="229"/>
      <c r="E109" s="229"/>
      <c r="F109" s="229"/>
      <c r="G109" s="229"/>
      <c r="H109" s="229"/>
      <c r="I109" s="229"/>
      <c r="J109" s="229"/>
      <c r="K109" s="229"/>
      <c r="L109" s="229"/>
      <c r="M109" s="229"/>
      <c r="N109" s="229"/>
      <c r="O109" s="229"/>
    </row>
    <row r="110" spans="1:15" ht="12">
      <c r="A110" s="229"/>
      <c r="B110" s="229"/>
      <c r="C110" s="229"/>
      <c r="D110" s="229"/>
      <c r="E110" s="229"/>
      <c r="F110" s="229"/>
      <c r="G110" s="229"/>
      <c r="H110" s="229"/>
      <c r="I110" s="229"/>
      <c r="J110" s="229"/>
      <c r="K110" s="229"/>
      <c r="L110" s="229"/>
      <c r="M110" s="229"/>
      <c r="N110" s="229"/>
      <c r="O110" s="229"/>
    </row>
    <row r="111" spans="1:15" ht="12">
      <c r="A111" s="229"/>
      <c r="B111" s="229"/>
      <c r="C111" s="229"/>
      <c r="D111" s="229"/>
      <c r="E111" s="229"/>
      <c r="F111" s="229"/>
      <c r="G111" s="229"/>
      <c r="H111" s="229"/>
      <c r="I111" s="229"/>
      <c r="J111" s="229"/>
      <c r="K111" s="229"/>
      <c r="L111" s="229"/>
      <c r="M111" s="229"/>
      <c r="N111" s="229"/>
      <c r="O111" s="229"/>
    </row>
    <row r="112" spans="1:15" ht="12">
      <c r="A112" s="229"/>
      <c r="B112" s="229"/>
      <c r="C112" s="229"/>
      <c r="D112" s="229"/>
      <c r="E112" s="229"/>
      <c r="F112" s="229"/>
      <c r="G112" s="229"/>
      <c r="H112" s="229"/>
      <c r="I112" s="229"/>
      <c r="J112" s="229"/>
      <c r="K112" s="229"/>
      <c r="L112" s="229"/>
      <c r="M112" s="229"/>
      <c r="N112" s="229"/>
      <c r="O112" s="229"/>
    </row>
    <row r="113" spans="1:15" ht="12">
      <c r="A113" s="229"/>
      <c r="B113" s="229"/>
      <c r="C113" s="229"/>
      <c r="D113" s="229"/>
      <c r="E113" s="229"/>
      <c r="F113" s="229"/>
      <c r="G113" s="229"/>
      <c r="H113" s="229"/>
      <c r="I113" s="229"/>
      <c r="J113" s="229"/>
      <c r="K113" s="229"/>
      <c r="L113" s="229"/>
      <c r="M113" s="229"/>
      <c r="N113" s="229"/>
      <c r="O113" s="229"/>
    </row>
    <row r="114" spans="1:15" ht="12">
      <c r="A114" s="229"/>
      <c r="B114" s="229"/>
      <c r="C114" s="229"/>
      <c r="D114" s="229"/>
      <c r="E114" s="229"/>
      <c r="F114" s="229"/>
      <c r="G114" s="229"/>
      <c r="H114" s="229"/>
      <c r="I114" s="229"/>
      <c r="J114" s="229"/>
      <c r="K114" s="229"/>
      <c r="L114" s="229"/>
      <c r="M114" s="229"/>
      <c r="N114" s="229"/>
      <c r="O114" s="229"/>
    </row>
    <row r="115" spans="1:15" ht="12">
      <c r="A115" s="229"/>
      <c r="B115" s="229"/>
      <c r="C115" s="229"/>
      <c r="D115" s="229"/>
      <c r="E115" s="229"/>
      <c r="F115" s="229"/>
      <c r="G115" s="229"/>
      <c r="H115" s="229"/>
      <c r="I115" s="229"/>
      <c r="J115" s="229"/>
      <c r="K115" s="229"/>
      <c r="L115" s="229"/>
      <c r="M115" s="229"/>
      <c r="N115" s="229"/>
      <c r="O115" s="229"/>
    </row>
    <row r="116" spans="1:15" ht="12">
      <c r="A116" s="229"/>
      <c r="B116" s="229"/>
      <c r="C116" s="229"/>
      <c r="D116" s="229"/>
      <c r="E116" s="229"/>
      <c r="F116" s="229"/>
      <c r="G116" s="229"/>
      <c r="H116" s="229"/>
      <c r="I116" s="229"/>
      <c r="J116" s="229"/>
      <c r="K116" s="229"/>
      <c r="L116" s="229"/>
      <c r="M116" s="229"/>
      <c r="N116" s="229"/>
      <c r="O116" s="229"/>
    </row>
    <row r="117" spans="1:15" ht="12">
      <c r="A117" s="229"/>
      <c r="B117" s="229"/>
      <c r="C117" s="229"/>
      <c r="D117" s="229"/>
      <c r="E117" s="229"/>
      <c r="F117" s="229"/>
      <c r="G117" s="229"/>
      <c r="H117" s="229"/>
      <c r="I117" s="229"/>
      <c r="J117" s="229"/>
      <c r="K117" s="229"/>
      <c r="L117" s="229"/>
      <c r="M117" s="229"/>
      <c r="N117" s="229"/>
      <c r="O117" s="229"/>
    </row>
    <row r="118" spans="1:15" ht="12">
      <c r="A118" s="229"/>
      <c r="B118" s="229"/>
      <c r="C118" s="229"/>
      <c r="D118" s="229"/>
      <c r="E118" s="229"/>
      <c r="F118" s="229"/>
      <c r="G118" s="229"/>
      <c r="H118" s="229"/>
      <c r="I118" s="229"/>
      <c r="J118" s="229"/>
      <c r="K118" s="229"/>
      <c r="L118" s="229"/>
      <c r="M118" s="229"/>
      <c r="N118" s="229"/>
      <c r="O118" s="229"/>
    </row>
    <row r="119" spans="1:15" ht="12">
      <c r="A119" s="229"/>
      <c r="B119" s="229"/>
      <c r="C119" s="229"/>
      <c r="D119" s="229"/>
      <c r="E119" s="229"/>
      <c r="F119" s="229"/>
      <c r="G119" s="229"/>
      <c r="H119" s="229"/>
      <c r="I119" s="229"/>
      <c r="J119" s="229"/>
      <c r="K119" s="229"/>
      <c r="L119" s="229"/>
      <c r="M119" s="229"/>
      <c r="N119" s="229"/>
      <c r="O119" s="229"/>
    </row>
    <row r="120" spans="1:15" ht="12">
      <c r="A120" s="229"/>
      <c r="B120" s="229"/>
      <c r="C120" s="229"/>
      <c r="D120" s="229"/>
      <c r="E120" s="229"/>
      <c r="F120" s="229"/>
      <c r="G120" s="229"/>
      <c r="H120" s="229"/>
      <c r="I120" s="229"/>
      <c r="J120" s="229"/>
      <c r="K120" s="229"/>
      <c r="L120" s="229"/>
      <c r="M120" s="229"/>
      <c r="N120" s="229"/>
      <c r="O120" s="229"/>
    </row>
    <row r="121" spans="1:15" ht="12">
      <c r="A121" s="229"/>
      <c r="B121" s="229"/>
      <c r="C121" s="229"/>
      <c r="D121" s="229"/>
      <c r="E121" s="229"/>
      <c r="F121" s="229"/>
      <c r="G121" s="229"/>
      <c r="H121" s="229"/>
      <c r="I121" s="229"/>
      <c r="J121" s="229"/>
      <c r="K121" s="229"/>
      <c r="L121" s="229"/>
      <c r="M121" s="229"/>
      <c r="N121" s="229"/>
      <c r="O121" s="229"/>
    </row>
    <row r="122" spans="1:15" ht="12">
      <c r="A122" s="229"/>
      <c r="B122" s="229"/>
      <c r="C122" s="229"/>
      <c r="D122" s="229"/>
      <c r="E122" s="229"/>
      <c r="F122" s="229"/>
      <c r="G122" s="229"/>
      <c r="H122" s="229"/>
      <c r="I122" s="229"/>
      <c r="J122" s="229"/>
      <c r="K122" s="229"/>
      <c r="L122" s="229"/>
      <c r="M122" s="229"/>
      <c r="N122" s="229"/>
      <c r="O122" s="229"/>
    </row>
  </sheetData>
  <mergeCells count="3">
    <mergeCell ref="B3:B4"/>
    <mergeCell ref="D3:E3"/>
    <mergeCell ref="F3:O3"/>
  </mergeCells>
  <printOptions/>
  <pageMargins left="0.75" right="0.75" top="1" bottom="1" header="0.512" footer="0.512"/>
  <pageSetup orientation="portrait" paperSize="8" r:id="rId1"/>
</worksheet>
</file>

<file path=xl/worksheets/sheet7.xml><?xml version="1.0" encoding="utf-8"?>
<worksheet xmlns="http://schemas.openxmlformats.org/spreadsheetml/2006/main" xmlns:r="http://schemas.openxmlformats.org/officeDocument/2006/relationships">
  <dimension ref="B1:BS74"/>
  <sheetViews>
    <sheetView workbookViewId="0" topLeftCell="A1">
      <selection activeCell="A1" sqref="A1"/>
    </sheetView>
  </sheetViews>
  <sheetFormatPr defaultColWidth="9.00390625" defaultRowHeight="13.5"/>
  <cols>
    <col min="1" max="1" width="2.625" style="230" customWidth="1"/>
    <col min="2" max="2" width="10.625" style="230" customWidth="1"/>
    <col min="3" max="3" width="9.625" style="232" customWidth="1"/>
    <col min="4" max="4" width="11.625" style="233" customWidth="1"/>
    <col min="5" max="5" width="10.50390625" style="230" customWidth="1"/>
    <col min="6" max="6" width="11.625" style="230" customWidth="1"/>
    <col min="7" max="7" width="9.625" style="230" customWidth="1"/>
    <col min="8" max="8" width="11.50390625" style="233" customWidth="1"/>
    <col min="9" max="9" width="9.625" style="230" customWidth="1"/>
    <col min="10" max="10" width="10.00390625" style="230" customWidth="1"/>
    <col min="11" max="15" width="9.625" style="230" customWidth="1"/>
    <col min="16" max="16" width="10.125" style="233" customWidth="1"/>
    <col min="17" max="17" width="9.625" style="230" customWidth="1"/>
    <col min="18" max="18" width="10.125" style="230" customWidth="1"/>
    <col min="19" max="24" width="9.625" style="230" customWidth="1"/>
    <col min="25" max="16384" width="9.00390625" style="230" customWidth="1"/>
  </cols>
  <sheetData>
    <row r="1" ht="14.25">
      <c r="B1" s="231" t="s">
        <v>1178</v>
      </c>
    </row>
    <row r="2" spans="23:24" ht="12.75" thickBot="1">
      <c r="W2" s="232"/>
      <c r="X2" s="234" t="s">
        <v>1151</v>
      </c>
    </row>
    <row r="3" spans="2:24" ht="14.25" customHeight="1" thickTop="1">
      <c r="B3" s="1332" t="s">
        <v>1152</v>
      </c>
      <c r="C3" s="1250" t="s">
        <v>1153</v>
      </c>
      <c r="D3" s="1251"/>
      <c r="E3" s="1334" t="s">
        <v>1154</v>
      </c>
      <c r="F3" s="1335"/>
      <c r="G3" s="1336" t="s">
        <v>1155</v>
      </c>
      <c r="H3" s="1337"/>
      <c r="I3" s="1337"/>
      <c r="J3" s="1337"/>
      <c r="K3" s="1337"/>
      <c r="L3" s="1337"/>
      <c r="M3" s="1337"/>
      <c r="N3" s="1338"/>
      <c r="O3" s="1261" t="s">
        <v>1156</v>
      </c>
      <c r="P3" s="1262"/>
      <c r="Q3" s="1262"/>
      <c r="R3" s="1262"/>
      <c r="S3" s="1262"/>
      <c r="T3" s="1262"/>
      <c r="U3" s="1262"/>
      <c r="V3" s="1262"/>
      <c r="W3" s="1262"/>
      <c r="X3" s="1263"/>
    </row>
    <row r="4" spans="2:24" ht="13.5">
      <c r="B4" s="1333"/>
      <c r="C4" s="1329" t="s">
        <v>1157</v>
      </c>
      <c r="D4" s="1264" t="s">
        <v>1158</v>
      </c>
      <c r="E4" s="1267" t="s">
        <v>1159</v>
      </c>
      <c r="F4" s="1256" t="s">
        <v>1160</v>
      </c>
      <c r="G4" s="1257" t="s">
        <v>1161</v>
      </c>
      <c r="H4" s="1258"/>
      <c r="I4" s="1259" t="s">
        <v>1162</v>
      </c>
      <c r="J4" s="1253"/>
      <c r="K4" s="1259" t="s">
        <v>1163</v>
      </c>
      <c r="L4" s="1253"/>
      <c r="M4" s="1259" t="s">
        <v>1164</v>
      </c>
      <c r="N4" s="1253"/>
      <c r="O4" s="1254" t="s">
        <v>1165</v>
      </c>
      <c r="P4" s="1255"/>
      <c r="Q4" s="1259" t="s">
        <v>1166</v>
      </c>
      <c r="R4" s="1189"/>
      <c r="S4" s="1190"/>
      <c r="T4" s="1159"/>
      <c r="U4" s="1245" t="s">
        <v>1167</v>
      </c>
      <c r="V4" s="1241"/>
      <c r="W4" s="1252" t="s">
        <v>1168</v>
      </c>
      <c r="X4" s="1246"/>
    </row>
    <row r="5" spans="2:24" ht="21" customHeight="1">
      <c r="B5" s="1326" t="s">
        <v>1127</v>
      </c>
      <c r="C5" s="1330"/>
      <c r="D5" s="1265"/>
      <c r="E5" s="1268"/>
      <c r="F5" s="1268"/>
      <c r="G5" s="1328" t="s">
        <v>1128</v>
      </c>
      <c r="H5" s="1264" t="s">
        <v>1169</v>
      </c>
      <c r="I5" s="1328" t="s">
        <v>1128</v>
      </c>
      <c r="J5" s="1328" t="s">
        <v>1169</v>
      </c>
      <c r="K5" s="1328" t="s">
        <v>1128</v>
      </c>
      <c r="L5" s="1328" t="s">
        <v>1169</v>
      </c>
      <c r="M5" s="1328" t="s">
        <v>1128</v>
      </c>
      <c r="N5" s="1328" t="s">
        <v>1169</v>
      </c>
      <c r="O5" s="1328" t="s">
        <v>1128</v>
      </c>
      <c r="P5" s="1264" t="s">
        <v>1169</v>
      </c>
      <c r="Q5" s="1249" t="s">
        <v>1128</v>
      </c>
      <c r="R5" s="1249" t="s">
        <v>1169</v>
      </c>
      <c r="S5" s="925" t="s">
        <v>1170</v>
      </c>
      <c r="T5" s="779"/>
      <c r="U5" s="1242"/>
      <c r="V5" s="1243"/>
      <c r="W5" s="1247"/>
      <c r="X5" s="1248"/>
    </row>
    <row r="6" spans="2:24" ht="14.25" customHeight="1">
      <c r="B6" s="1327"/>
      <c r="C6" s="1331"/>
      <c r="D6" s="1266"/>
      <c r="E6" s="1268"/>
      <c r="F6" s="1268"/>
      <c r="G6" s="1244"/>
      <c r="H6" s="1266"/>
      <c r="I6" s="1244"/>
      <c r="J6" s="1244"/>
      <c r="K6" s="1244"/>
      <c r="L6" s="1244"/>
      <c r="M6" s="1244"/>
      <c r="N6" s="1244"/>
      <c r="O6" s="1244"/>
      <c r="P6" s="1266"/>
      <c r="Q6" s="1244"/>
      <c r="R6" s="1244"/>
      <c r="S6" s="235" t="s">
        <v>1128</v>
      </c>
      <c r="T6" s="235" t="s">
        <v>1171</v>
      </c>
      <c r="U6" s="238" t="s">
        <v>1128</v>
      </c>
      <c r="V6" s="237" t="s">
        <v>1150</v>
      </c>
      <c r="W6" s="235" t="s">
        <v>1128</v>
      </c>
      <c r="X6" s="235" t="s">
        <v>1171</v>
      </c>
    </row>
    <row r="7" spans="2:31" ht="14.25" customHeight="1">
      <c r="B7" s="239" t="s">
        <v>1172</v>
      </c>
      <c r="C7" s="240">
        <v>112347</v>
      </c>
      <c r="D7" s="241">
        <v>13396401</v>
      </c>
      <c r="E7" s="242">
        <v>104851</v>
      </c>
      <c r="F7" s="242">
        <v>10294511</v>
      </c>
      <c r="G7" s="242">
        <v>45208</v>
      </c>
      <c r="H7" s="241">
        <v>1316971</v>
      </c>
      <c r="I7" s="242">
        <v>29191</v>
      </c>
      <c r="J7" s="242">
        <v>770774</v>
      </c>
      <c r="K7" s="242">
        <v>19079</v>
      </c>
      <c r="L7" s="242">
        <v>484181</v>
      </c>
      <c r="M7" s="242">
        <v>3162</v>
      </c>
      <c r="N7" s="242">
        <v>62016</v>
      </c>
      <c r="O7" s="242">
        <v>101992</v>
      </c>
      <c r="P7" s="241">
        <v>1784919</v>
      </c>
      <c r="Q7" s="242">
        <v>101375</v>
      </c>
      <c r="R7" s="242">
        <v>1558951</v>
      </c>
      <c r="S7" s="243">
        <v>3053</v>
      </c>
      <c r="T7" s="243">
        <v>48793</v>
      </c>
      <c r="U7" s="242">
        <v>2178</v>
      </c>
      <c r="V7" s="242">
        <v>72111</v>
      </c>
      <c r="W7" s="242">
        <v>10451</v>
      </c>
      <c r="X7" s="244">
        <v>152859</v>
      </c>
      <c r="Y7" s="245"/>
      <c r="Z7" s="245"/>
      <c r="AA7" s="245"/>
      <c r="AB7" s="245"/>
      <c r="AC7" s="245"/>
      <c r="AD7" s="245"/>
      <c r="AE7" s="245"/>
    </row>
    <row r="8" spans="2:31" ht="14.25" customHeight="1">
      <c r="B8" s="246">
        <v>49</v>
      </c>
      <c r="C8" s="247">
        <v>107664</v>
      </c>
      <c r="D8" s="248">
        <v>13128513</v>
      </c>
      <c r="E8" s="249">
        <v>100806</v>
      </c>
      <c r="F8" s="249">
        <v>10178152</v>
      </c>
      <c r="G8" s="249">
        <v>43692</v>
      </c>
      <c r="H8" s="248">
        <v>1421753</v>
      </c>
      <c r="I8" s="249">
        <v>30500</v>
      </c>
      <c r="J8" s="249">
        <v>900468</v>
      </c>
      <c r="K8" s="249">
        <v>15660</v>
      </c>
      <c r="L8" s="249">
        <v>463295</v>
      </c>
      <c r="M8" s="249">
        <v>2394</v>
      </c>
      <c r="N8" s="249">
        <v>57990</v>
      </c>
      <c r="O8" s="249">
        <v>95105</v>
      </c>
      <c r="P8" s="248">
        <v>1528608</v>
      </c>
      <c r="Q8" s="249">
        <v>93295</v>
      </c>
      <c r="R8" s="249">
        <v>1230240</v>
      </c>
      <c r="S8" s="250">
        <v>1820</v>
      </c>
      <c r="T8" s="250">
        <v>37182</v>
      </c>
      <c r="U8" s="249">
        <v>2595</v>
      </c>
      <c r="V8" s="249">
        <v>100796</v>
      </c>
      <c r="W8" s="249">
        <v>14134</v>
      </c>
      <c r="X8" s="251">
        <v>197572</v>
      </c>
      <c r="Y8" s="245"/>
      <c r="Z8" s="245"/>
      <c r="AA8" s="245"/>
      <c r="AB8" s="245"/>
      <c r="AC8" s="245"/>
      <c r="AD8" s="245"/>
      <c r="AE8" s="245"/>
    </row>
    <row r="9" spans="2:31" ht="14.25" customHeight="1">
      <c r="B9" s="246">
        <v>50</v>
      </c>
      <c r="C9" s="247">
        <v>106353</v>
      </c>
      <c r="D9" s="248">
        <v>12990455</v>
      </c>
      <c r="E9" s="249">
        <v>99094</v>
      </c>
      <c r="F9" s="249">
        <v>10106749</v>
      </c>
      <c r="G9" s="249">
        <v>42430</v>
      </c>
      <c r="H9" s="248">
        <v>1428022</v>
      </c>
      <c r="I9" s="249">
        <v>30286</v>
      </c>
      <c r="J9" s="249">
        <v>939110</v>
      </c>
      <c r="K9" s="249">
        <v>14102</v>
      </c>
      <c r="L9" s="249">
        <v>436238</v>
      </c>
      <c r="M9" s="249">
        <v>2154</v>
      </c>
      <c r="N9" s="249">
        <v>52674</v>
      </c>
      <c r="O9" s="249">
        <v>94730</v>
      </c>
      <c r="P9" s="248">
        <v>1455684</v>
      </c>
      <c r="Q9" s="249">
        <v>93389</v>
      </c>
      <c r="R9" s="249">
        <v>1182910</v>
      </c>
      <c r="S9" s="250">
        <v>4660</v>
      </c>
      <c r="T9" s="250">
        <v>76588</v>
      </c>
      <c r="U9" s="249">
        <v>2231</v>
      </c>
      <c r="V9" s="249">
        <v>99979</v>
      </c>
      <c r="W9" s="249">
        <v>12302</v>
      </c>
      <c r="X9" s="251">
        <v>172795</v>
      </c>
      <c r="Y9" s="245"/>
      <c r="Z9" s="245"/>
      <c r="AA9" s="245"/>
      <c r="AB9" s="245"/>
      <c r="AC9" s="245"/>
      <c r="AD9" s="245"/>
      <c r="AE9" s="245"/>
    </row>
    <row r="10" spans="2:31" ht="14.25" customHeight="1">
      <c r="B10" s="252">
        <v>51</v>
      </c>
      <c r="C10" s="247">
        <v>105359</v>
      </c>
      <c r="D10" s="248">
        <v>12968977</v>
      </c>
      <c r="E10" s="249">
        <v>98397</v>
      </c>
      <c r="F10" s="249">
        <v>10136500</v>
      </c>
      <c r="G10" s="249">
        <v>41027</v>
      </c>
      <c r="H10" s="248">
        <v>1396689</v>
      </c>
      <c r="I10" s="249">
        <v>29491</v>
      </c>
      <c r="J10" s="249">
        <v>937203</v>
      </c>
      <c r="K10" s="249">
        <v>12873</v>
      </c>
      <c r="L10" s="248">
        <v>404128</v>
      </c>
      <c r="M10" s="249">
        <v>2305</v>
      </c>
      <c r="N10" s="249">
        <v>55358</v>
      </c>
      <c r="O10" s="249">
        <v>93606</v>
      </c>
      <c r="P10" s="248">
        <v>1435788</v>
      </c>
      <c r="Q10" s="249">
        <v>92144</v>
      </c>
      <c r="R10" s="249">
        <v>1145937</v>
      </c>
      <c r="S10" s="250" t="s">
        <v>1173</v>
      </c>
      <c r="T10" s="250" t="s">
        <v>1173</v>
      </c>
      <c r="U10" s="249">
        <v>2680</v>
      </c>
      <c r="V10" s="249">
        <v>112905</v>
      </c>
      <c r="W10" s="249">
        <v>12273</v>
      </c>
      <c r="X10" s="251">
        <v>176946</v>
      </c>
      <c r="Y10" s="245"/>
      <c r="Z10" s="245"/>
      <c r="AA10" s="245"/>
      <c r="AB10" s="245"/>
      <c r="AC10" s="245"/>
      <c r="AD10" s="245"/>
      <c r="AE10" s="245"/>
    </row>
    <row r="11" spans="2:24" ht="12.75" customHeight="1">
      <c r="B11" s="253">
        <v>52</v>
      </c>
      <c r="C11" s="247">
        <v>104374</v>
      </c>
      <c r="D11" s="248">
        <v>12971668</v>
      </c>
      <c r="E11" s="249">
        <v>97505</v>
      </c>
      <c r="F11" s="249">
        <v>10168341</v>
      </c>
      <c r="G11" s="249">
        <v>40450</v>
      </c>
      <c r="H11" s="248">
        <v>1396782</v>
      </c>
      <c r="I11" s="249">
        <v>30108</v>
      </c>
      <c r="J11" s="249">
        <v>975213</v>
      </c>
      <c r="K11" s="249">
        <v>11634</v>
      </c>
      <c r="L11" s="249">
        <v>371619</v>
      </c>
      <c r="M11" s="249">
        <v>1968</v>
      </c>
      <c r="N11" s="249">
        <v>49950</v>
      </c>
      <c r="O11" s="249">
        <v>92455</v>
      </c>
      <c r="P11" s="248">
        <v>1406545</v>
      </c>
      <c r="Q11" s="249">
        <v>91128</v>
      </c>
      <c r="R11" s="249">
        <v>1126188</v>
      </c>
      <c r="S11" s="250" t="s">
        <v>1173</v>
      </c>
      <c r="T11" s="250" t="s">
        <v>1173</v>
      </c>
      <c r="U11" s="249">
        <v>2557</v>
      </c>
      <c r="V11" s="249">
        <v>114596</v>
      </c>
      <c r="W11" s="249">
        <v>11831</v>
      </c>
      <c r="X11" s="251">
        <v>165761</v>
      </c>
    </row>
    <row r="12" spans="2:24" s="254" customFormat="1" ht="8.25" customHeight="1">
      <c r="B12" s="236"/>
      <c r="C12" s="255"/>
      <c r="D12" s="256"/>
      <c r="E12" s="257"/>
      <c r="F12" s="257"/>
      <c r="G12" s="257"/>
      <c r="H12" s="256"/>
      <c r="I12" s="257"/>
      <c r="J12" s="257"/>
      <c r="K12" s="257"/>
      <c r="L12" s="257"/>
      <c r="M12" s="257"/>
      <c r="N12" s="257"/>
      <c r="O12" s="257"/>
      <c r="P12" s="256"/>
      <c r="Q12" s="257"/>
      <c r="R12" s="257"/>
      <c r="S12" s="257"/>
      <c r="T12" s="257"/>
      <c r="U12" s="257"/>
      <c r="V12" s="257"/>
      <c r="W12" s="257"/>
      <c r="X12" s="258"/>
    </row>
    <row r="13" spans="2:71" s="259" customFormat="1" ht="15" customHeight="1">
      <c r="B13" s="260">
        <v>53</v>
      </c>
      <c r="C13" s="261">
        <f aca="true" t="shared" si="0" ref="C13:R13">SUM(C15:C16)</f>
        <v>103301</v>
      </c>
      <c r="D13" s="262">
        <f t="shared" si="0"/>
        <v>13013882</v>
      </c>
      <c r="E13" s="262">
        <f t="shared" si="0"/>
        <v>96451</v>
      </c>
      <c r="F13" s="262">
        <f t="shared" si="0"/>
        <v>10235985</v>
      </c>
      <c r="G13" s="262">
        <f t="shared" si="0"/>
        <v>39374</v>
      </c>
      <c r="H13" s="262">
        <f t="shared" si="0"/>
        <v>1374966</v>
      </c>
      <c r="I13" s="262">
        <f t="shared" si="0"/>
        <v>29938</v>
      </c>
      <c r="J13" s="262">
        <f t="shared" si="0"/>
        <v>982777</v>
      </c>
      <c r="K13" s="262">
        <f t="shared" si="0"/>
        <v>10442</v>
      </c>
      <c r="L13" s="262">
        <f t="shared" si="0"/>
        <v>342898</v>
      </c>
      <c r="M13" s="262">
        <f t="shared" si="0"/>
        <v>1874</v>
      </c>
      <c r="N13" s="262">
        <f t="shared" si="0"/>
        <v>49291</v>
      </c>
      <c r="O13" s="262">
        <f t="shared" si="0"/>
        <v>91634</v>
      </c>
      <c r="P13" s="262">
        <f t="shared" si="0"/>
        <v>1402931</v>
      </c>
      <c r="Q13" s="262">
        <f t="shared" si="0"/>
        <v>90226</v>
      </c>
      <c r="R13" s="262">
        <f t="shared" si="0"/>
        <v>1121824</v>
      </c>
      <c r="S13" s="263" t="s">
        <v>1173</v>
      </c>
      <c r="T13" s="263" t="s">
        <v>1173</v>
      </c>
      <c r="U13" s="262">
        <f>SUM(U15:U16)</f>
        <v>2695</v>
      </c>
      <c r="V13" s="262">
        <f>SUM(V15:V16)</f>
        <v>121161</v>
      </c>
      <c r="W13" s="262">
        <f>SUM(W15:W16)</f>
        <v>11845</v>
      </c>
      <c r="X13" s="264">
        <f>SUM(X15:X16)</f>
        <v>159946</v>
      </c>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row>
    <row r="14" spans="2:71" ht="8.25" customHeight="1">
      <c r="B14" s="266"/>
      <c r="C14" s="267"/>
      <c r="D14" s="268"/>
      <c r="E14" s="268"/>
      <c r="F14" s="268"/>
      <c r="G14" s="268"/>
      <c r="H14" s="268"/>
      <c r="I14" s="268"/>
      <c r="J14" s="268"/>
      <c r="K14" s="268"/>
      <c r="L14" s="268"/>
      <c r="M14" s="268"/>
      <c r="N14" s="268"/>
      <c r="O14" s="268"/>
      <c r="P14" s="268"/>
      <c r="Q14" s="268"/>
      <c r="R14" s="268"/>
      <c r="S14" s="268"/>
      <c r="T14" s="268"/>
      <c r="U14" s="268"/>
      <c r="V14" s="268"/>
      <c r="W14" s="268"/>
      <c r="X14" s="269"/>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row>
    <row r="15" spans="2:71" s="271" customFormat="1" ht="15" customHeight="1">
      <c r="B15" s="272" t="s">
        <v>1094</v>
      </c>
      <c r="C15" s="261">
        <f aca="true" t="shared" si="1" ref="C15:R15">SUM(C23:C37)</f>
        <v>53970</v>
      </c>
      <c r="D15" s="262">
        <f t="shared" si="1"/>
        <v>6527637</v>
      </c>
      <c r="E15" s="262">
        <f t="shared" si="1"/>
        <v>49489</v>
      </c>
      <c r="F15" s="262">
        <f t="shared" si="1"/>
        <v>4822262</v>
      </c>
      <c r="G15" s="262">
        <f t="shared" si="1"/>
        <v>24934</v>
      </c>
      <c r="H15" s="262">
        <f t="shared" si="1"/>
        <v>902495</v>
      </c>
      <c r="I15" s="262">
        <f t="shared" si="1"/>
        <v>19069</v>
      </c>
      <c r="J15" s="262">
        <f t="shared" si="1"/>
        <v>660992</v>
      </c>
      <c r="K15" s="262">
        <f t="shared" si="1"/>
        <v>6676</v>
      </c>
      <c r="L15" s="262">
        <f t="shared" si="1"/>
        <v>212982</v>
      </c>
      <c r="M15" s="262">
        <f t="shared" si="1"/>
        <v>1117</v>
      </c>
      <c r="N15" s="262">
        <f t="shared" si="1"/>
        <v>28521</v>
      </c>
      <c r="O15" s="262">
        <f t="shared" si="1"/>
        <v>47185</v>
      </c>
      <c r="P15" s="262">
        <f t="shared" si="1"/>
        <v>802880</v>
      </c>
      <c r="Q15" s="262">
        <f t="shared" si="1"/>
        <v>46420</v>
      </c>
      <c r="R15" s="262">
        <f t="shared" si="1"/>
        <v>670922</v>
      </c>
      <c r="S15" s="263" t="s">
        <v>1174</v>
      </c>
      <c r="T15" s="263" t="s">
        <v>1174</v>
      </c>
      <c r="U15" s="262">
        <f>SUM(U23:U37)</f>
        <v>1058</v>
      </c>
      <c r="V15" s="262">
        <f>SUM(V23:V37)</f>
        <v>45879</v>
      </c>
      <c r="W15" s="262">
        <f>SUM(W23:W37)</f>
        <v>6078</v>
      </c>
      <c r="X15" s="264">
        <f>SUM(X23:X37)</f>
        <v>86079</v>
      </c>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row>
    <row r="16" spans="2:71" s="271" customFormat="1" ht="15" customHeight="1">
      <c r="B16" s="274" t="s">
        <v>1111</v>
      </c>
      <c r="C16" s="261">
        <f aca="true" t="shared" si="2" ref="C16:R16">SUM(C39:C72)</f>
        <v>49331</v>
      </c>
      <c r="D16" s="262">
        <f t="shared" si="2"/>
        <v>6486245</v>
      </c>
      <c r="E16" s="262">
        <f t="shared" si="2"/>
        <v>46962</v>
      </c>
      <c r="F16" s="262">
        <f t="shared" si="2"/>
        <v>5413723</v>
      </c>
      <c r="G16" s="262">
        <f t="shared" si="2"/>
        <v>14440</v>
      </c>
      <c r="H16" s="262">
        <f t="shared" si="2"/>
        <v>472471</v>
      </c>
      <c r="I16" s="262">
        <f t="shared" si="2"/>
        <v>10869</v>
      </c>
      <c r="J16" s="262">
        <f t="shared" si="2"/>
        <v>321785</v>
      </c>
      <c r="K16" s="262">
        <f t="shared" si="2"/>
        <v>3766</v>
      </c>
      <c r="L16" s="262">
        <f t="shared" si="2"/>
        <v>129916</v>
      </c>
      <c r="M16" s="262">
        <f t="shared" si="2"/>
        <v>757</v>
      </c>
      <c r="N16" s="262">
        <f t="shared" si="2"/>
        <v>20770</v>
      </c>
      <c r="O16" s="262">
        <f t="shared" si="2"/>
        <v>44449</v>
      </c>
      <c r="P16" s="262">
        <f t="shared" si="2"/>
        <v>600051</v>
      </c>
      <c r="Q16" s="262">
        <f t="shared" si="2"/>
        <v>43806</v>
      </c>
      <c r="R16" s="262">
        <f t="shared" si="2"/>
        <v>450902</v>
      </c>
      <c r="S16" s="263" t="s">
        <v>1175</v>
      </c>
      <c r="T16" s="263" t="s">
        <v>1175</v>
      </c>
      <c r="U16" s="262">
        <f>SUM(U39:U72)</f>
        <v>1637</v>
      </c>
      <c r="V16" s="262">
        <f>SUM(V39:V72)</f>
        <v>75282</v>
      </c>
      <c r="W16" s="262">
        <f>SUM(W39:W72)</f>
        <v>5767</v>
      </c>
      <c r="X16" s="264">
        <f>SUM(X39:X72)</f>
        <v>73867</v>
      </c>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row>
    <row r="17" spans="2:71" ht="8.25" customHeight="1">
      <c r="B17" s="266"/>
      <c r="C17" s="267"/>
      <c r="D17" s="268"/>
      <c r="E17" s="268"/>
      <c r="F17" s="268"/>
      <c r="G17" s="268"/>
      <c r="H17" s="268"/>
      <c r="I17" s="268"/>
      <c r="J17" s="268"/>
      <c r="K17" s="268"/>
      <c r="L17" s="268"/>
      <c r="M17" s="268"/>
      <c r="N17" s="268"/>
      <c r="O17" s="268"/>
      <c r="P17" s="268"/>
      <c r="Q17" s="268"/>
      <c r="R17" s="268"/>
      <c r="S17" s="268"/>
      <c r="T17" s="268"/>
      <c r="U17" s="268"/>
      <c r="V17" s="268"/>
      <c r="W17" s="268"/>
      <c r="X17" s="269"/>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row>
    <row r="18" spans="2:71" s="275" customFormat="1" ht="15" customHeight="1">
      <c r="B18" s="276" t="s">
        <v>1020</v>
      </c>
      <c r="C18" s="261">
        <f aca="true" t="shared" si="3" ref="C18:R18">+C23+C29+C30+C31+C34+C35+C36+C39+C40+C41+C42+C43+C44+C45</f>
        <v>43246</v>
      </c>
      <c r="D18" s="262">
        <f t="shared" si="3"/>
        <v>4208291</v>
      </c>
      <c r="E18" s="262">
        <f t="shared" si="3"/>
        <v>39796</v>
      </c>
      <c r="F18" s="262">
        <f t="shared" si="3"/>
        <v>2630707</v>
      </c>
      <c r="G18" s="262">
        <f t="shared" si="3"/>
        <v>26111</v>
      </c>
      <c r="H18" s="262">
        <f t="shared" si="3"/>
        <v>964737</v>
      </c>
      <c r="I18" s="262">
        <f t="shared" si="3"/>
        <v>19980</v>
      </c>
      <c r="J18" s="262">
        <f t="shared" si="3"/>
        <v>696217</v>
      </c>
      <c r="K18" s="262">
        <f t="shared" si="3"/>
        <v>7299</v>
      </c>
      <c r="L18" s="262">
        <f t="shared" si="3"/>
        <v>237290</v>
      </c>
      <c r="M18" s="262">
        <f t="shared" si="3"/>
        <v>1152</v>
      </c>
      <c r="N18" s="262">
        <f t="shared" si="3"/>
        <v>31230</v>
      </c>
      <c r="O18" s="262">
        <f t="shared" si="3"/>
        <v>36855</v>
      </c>
      <c r="P18" s="262">
        <f t="shared" si="3"/>
        <v>612847</v>
      </c>
      <c r="Q18" s="262">
        <f t="shared" si="3"/>
        <v>36138</v>
      </c>
      <c r="R18" s="262">
        <f t="shared" si="3"/>
        <v>497853</v>
      </c>
      <c r="S18" s="263" t="s">
        <v>1175</v>
      </c>
      <c r="T18" s="263" t="s">
        <v>1175</v>
      </c>
      <c r="U18" s="262">
        <f>+U23+U29+U30+U31+U34+U35+U36+U39+U40+U41+U42+U43+U44+U45</f>
        <v>927</v>
      </c>
      <c r="V18" s="262">
        <f>+V23+V29+V30+V31+V34+V35+V36+V39+V40+V41+V42+V43+V44+V45</f>
        <v>40977</v>
      </c>
      <c r="W18" s="262">
        <f>+W23+W29+W30+W31+W34+W35+W36+W39+W40+W41+W42+W43+W44+W45</f>
        <v>5322</v>
      </c>
      <c r="X18" s="264">
        <f>+X23+X29+X30+X31+X34+X35+X36+X39+X40+X41+X42+X43+X44+X45</f>
        <v>74017</v>
      </c>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row>
    <row r="19" spans="2:71" s="275" customFormat="1" ht="15" customHeight="1">
      <c r="B19" s="276" t="s">
        <v>1022</v>
      </c>
      <c r="C19" s="261">
        <f aca="true" t="shared" si="4" ref="C19:R19">+C28+C47+C48+C49+C50+C51+C52+C53</f>
        <v>11143</v>
      </c>
      <c r="D19" s="262">
        <f t="shared" si="4"/>
        <v>1644546</v>
      </c>
      <c r="E19" s="262">
        <f t="shared" si="4"/>
        <v>10711</v>
      </c>
      <c r="F19" s="262">
        <f t="shared" si="4"/>
        <v>1480429</v>
      </c>
      <c r="G19" s="262">
        <f t="shared" si="4"/>
        <v>554</v>
      </c>
      <c r="H19" s="262">
        <f t="shared" si="4"/>
        <v>23840</v>
      </c>
      <c r="I19" s="262">
        <f t="shared" si="4"/>
        <v>149</v>
      </c>
      <c r="J19" s="262">
        <f t="shared" si="4"/>
        <v>3470</v>
      </c>
      <c r="K19" s="262">
        <f t="shared" si="4"/>
        <v>356</v>
      </c>
      <c r="L19" s="262">
        <f t="shared" si="4"/>
        <v>18292</v>
      </c>
      <c r="M19" s="262">
        <f t="shared" si="4"/>
        <v>59</v>
      </c>
      <c r="N19" s="262">
        <f t="shared" si="4"/>
        <v>2078</v>
      </c>
      <c r="O19" s="262">
        <f t="shared" si="4"/>
        <v>10337</v>
      </c>
      <c r="P19" s="262">
        <f t="shared" si="4"/>
        <v>140277</v>
      </c>
      <c r="Q19" s="262">
        <f t="shared" si="4"/>
        <v>10269</v>
      </c>
      <c r="R19" s="262">
        <f t="shared" si="4"/>
        <v>112855</v>
      </c>
      <c r="S19" s="263" t="s">
        <v>1175</v>
      </c>
      <c r="T19" s="263" t="s">
        <v>1175</v>
      </c>
      <c r="U19" s="262">
        <f>+U28+U47+U48+U49+U50+U51+U52+U53</f>
        <v>408</v>
      </c>
      <c r="V19" s="262">
        <f>+V28+V47+V48+V49+V50+V51+V52+V53</f>
        <v>16004</v>
      </c>
      <c r="W19" s="262">
        <f>+W28+W47+W48+W49+W50+W51+W52+W53</f>
        <v>840</v>
      </c>
      <c r="X19" s="264">
        <f>+X28+X47+X48+X49+X50+X51+X52+X53</f>
        <v>11418</v>
      </c>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row>
    <row r="20" spans="2:71" s="275" customFormat="1" ht="15" customHeight="1">
      <c r="B20" s="276" t="s">
        <v>1024</v>
      </c>
      <c r="C20" s="261">
        <f aca="true" t="shared" si="5" ref="C20:R20">+C24+C33+C37+C55+C56+C57+C58+C59</f>
        <v>22845</v>
      </c>
      <c r="D20" s="262">
        <f t="shared" si="5"/>
        <v>2780683</v>
      </c>
      <c r="E20" s="262">
        <f t="shared" si="5"/>
        <v>21388</v>
      </c>
      <c r="F20" s="262">
        <f t="shared" si="5"/>
        <v>2204208</v>
      </c>
      <c r="G20" s="262">
        <f t="shared" si="5"/>
        <v>7370</v>
      </c>
      <c r="H20" s="262">
        <f t="shared" si="5"/>
        <v>267821</v>
      </c>
      <c r="I20" s="262">
        <f t="shared" si="5"/>
        <v>4813</v>
      </c>
      <c r="J20" s="262">
        <f t="shared" si="5"/>
        <v>177182</v>
      </c>
      <c r="K20" s="262">
        <f t="shared" si="5"/>
        <v>2481</v>
      </c>
      <c r="L20" s="262">
        <f t="shared" si="5"/>
        <v>75945</v>
      </c>
      <c r="M20" s="262">
        <f t="shared" si="5"/>
        <v>485</v>
      </c>
      <c r="N20" s="262">
        <f t="shared" si="5"/>
        <v>14694</v>
      </c>
      <c r="O20" s="262">
        <f t="shared" si="5"/>
        <v>21258</v>
      </c>
      <c r="P20" s="262">
        <f t="shared" si="5"/>
        <v>308654</v>
      </c>
      <c r="Q20" s="262">
        <f t="shared" si="5"/>
        <v>21089</v>
      </c>
      <c r="R20" s="262">
        <f t="shared" si="5"/>
        <v>235877</v>
      </c>
      <c r="S20" s="263" t="s">
        <v>1175</v>
      </c>
      <c r="T20" s="263" t="s">
        <v>1175</v>
      </c>
      <c r="U20" s="262">
        <f>+U24+U33+U37+U55+U56+U57+U58+U59</f>
        <v>971</v>
      </c>
      <c r="V20" s="262">
        <f>+V24+V33+V37+V55+V56+V57+V58+V59</f>
        <v>37388</v>
      </c>
      <c r="W20" s="262">
        <f>+W24+W33+W37+W55+W56+W57+W58+W59</f>
        <v>2541</v>
      </c>
      <c r="X20" s="264">
        <f>+X24+X33+X37+X55+X56+X57+X58+X59</f>
        <v>35389</v>
      </c>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row>
    <row r="21" spans="2:71" s="275" customFormat="1" ht="15" customHeight="1">
      <c r="B21" s="276" t="s">
        <v>1026</v>
      </c>
      <c r="C21" s="261">
        <f aca="true" t="shared" si="6" ref="C21:R21">+C25+C26+C61+C62+C63+C64+C65+C66+C67+C68+C69+C70+C71+C72</f>
        <v>26067</v>
      </c>
      <c r="D21" s="262">
        <f t="shared" si="6"/>
        <v>4380362</v>
      </c>
      <c r="E21" s="262">
        <f t="shared" si="6"/>
        <v>24556</v>
      </c>
      <c r="F21" s="262">
        <f t="shared" si="6"/>
        <v>3920641</v>
      </c>
      <c r="G21" s="262">
        <f t="shared" si="6"/>
        <v>5339</v>
      </c>
      <c r="H21" s="262">
        <f t="shared" si="6"/>
        <v>118568</v>
      </c>
      <c r="I21" s="262">
        <f t="shared" si="6"/>
        <v>4996</v>
      </c>
      <c r="J21" s="262">
        <f t="shared" si="6"/>
        <v>105908</v>
      </c>
      <c r="K21" s="262">
        <f t="shared" si="6"/>
        <v>306</v>
      </c>
      <c r="L21" s="262">
        <f t="shared" si="6"/>
        <v>11371</v>
      </c>
      <c r="M21" s="262">
        <f t="shared" si="6"/>
        <v>178</v>
      </c>
      <c r="N21" s="262">
        <f t="shared" si="6"/>
        <v>1289</v>
      </c>
      <c r="O21" s="262">
        <f t="shared" si="6"/>
        <v>23184</v>
      </c>
      <c r="P21" s="262">
        <f t="shared" si="6"/>
        <v>341153</v>
      </c>
      <c r="Q21" s="262">
        <f t="shared" si="6"/>
        <v>22730</v>
      </c>
      <c r="R21" s="262">
        <f t="shared" si="6"/>
        <v>275239</v>
      </c>
      <c r="S21" s="263" t="s">
        <v>1175</v>
      </c>
      <c r="T21" s="263" t="s">
        <v>1175</v>
      </c>
      <c r="U21" s="262">
        <f>+U25+U26+U61+U62+U63+U64+U65+U66+U67+U68+U69+U70+U71+U72</f>
        <v>389</v>
      </c>
      <c r="V21" s="262">
        <f>+V25+V26+V61+V62+V63+V64+V65+V66+V67+V68+V69+V70+V71+V72</f>
        <v>26792</v>
      </c>
      <c r="W21" s="262">
        <f>+W25+W26+W61+W62+W63+W64+W65+W66+W67+W68+W69+W70+W71+W72</f>
        <v>3142</v>
      </c>
      <c r="X21" s="264">
        <f>+X25+X26+X61+X62+X63+X64+X65+X66+X67+X68+X69+X70+X71+X72</f>
        <v>39122</v>
      </c>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row>
    <row r="22" spans="2:71" ht="8.25" customHeight="1">
      <c r="B22" s="236"/>
      <c r="C22" s="278"/>
      <c r="D22" s="248"/>
      <c r="E22" s="279"/>
      <c r="F22" s="279"/>
      <c r="G22" s="279"/>
      <c r="H22" s="280"/>
      <c r="I22" s="279"/>
      <c r="J22" s="279"/>
      <c r="K22" s="280"/>
      <c r="L22" s="280"/>
      <c r="M22" s="280"/>
      <c r="N22" s="279"/>
      <c r="O22" s="279"/>
      <c r="P22" s="280"/>
      <c r="Q22" s="279"/>
      <c r="R22" s="279"/>
      <c r="S22" s="279"/>
      <c r="T22" s="279"/>
      <c r="U22" s="279"/>
      <c r="V22" s="279"/>
      <c r="W22" s="279"/>
      <c r="X22" s="281"/>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row>
    <row r="23" spans="2:71" ht="12">
      <c r="B23" s="236" t="s">
        <v>1029</v>
      </c>
      <c r="C23" s="282">
        <v>8661</v>
      </c>
      <c r="D23" s="248">
        <v>750836</v>
      </c>
      <c r="E23" s="283">
        <v>7997</v>
      </c>
      <c r="F23" s="283">
        <v>514187</v>
      </c>
      <c r="G23" s="283">
        <v>4233</v>
      </c>
      <c r="H23" s="248">
        <v>117983</v>
      </c>
      <c r="I23" s="283">
        <v>3331</v>
      </c>
      <c r="J23" s="143">
        <v>90414</v>
      </c>
      <c r="K23" s="143">
        <v>981</v>
      </c>
      <c r="L23" s="143">
        <v>22331</v>
      </c>
      <c r="M23" s="143">
        <v>246</v>
      </c>
      <c r="N23" s="283">
        <v>5238</v>
      </c>
      <c r="O23" s="283">
        <v>7803</v>
      </c>
      <c r="P23" s="248">
        <v>118666</v>
      </c>
      <c r="Q23" s="283">
        <v>7624</v>
      </c>
      <c r="R23" s="283">
        <v>96360</v>
      </c>
      <c r="S23" s="284" t="s">
        <v>1175</v>
      </c>
      <c r="T23" s="284" t="s">
        <v>1175</v>
      </c>
      <c r="U23" s="283">
        <v>136</v>
      </c>
      <c r="V23" s="283">
        <v>6823</v>
      </c>
      <c r="W23" s="283">
        <v>1142</v>
      </c>
      <c r="X23" s="285">
        <v>15483</v>
      </c>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row>
    <row r="24" spans="2:24" ht="12">
      <c r="B24" s="236" t="s">
        <v>1030</v>
      </c>
      <c r="C24" s="282">
        <v>4214</v>
      </c>
      <c r="D24" s="248">
        <v>516570</v>
      </c>
      <c r="E24" s="283">
        <v>3718</v>
      </c>
      <c r="F24" s="283">
        <v>431051</v>
      </c>
      <c r="G24" s="283">
        <v>508</v>
      </c>
      <c r="H24" s="248">
        <v>13819</v>
      </c>
      <c r="I24" s="283">
        <v>403</v>
      </c>
      <c r="J24" s="283">
        <v>10866</v>
      </c>
      <c r="K24" s="143">
        <v>70</v>
      </c>
      <c r="L24" s="143">
        <v>1510</v>
      </c>
      <c r="M24" s="143">
        <v>41</v>
      </c>
      <c r="N24" s="283">
        <v>1443</v>
      </c>
      <c r="O24" s="283">
        <v>4044</v>
      </c>
      <c r="P24" s="248">
        <v>71700</v>
      </c>
      <c r="Q24" s="283">
        <v>4021</v>
      </c>
      <c r="R24" s="283">
        <v>59211</v>
      </c>
      <c r="S24" s="284" t="s">
        <v>1175</v>
      </c>
      <c r="T24" s="284" t="s">
        <v>1175</v>
      </c>
      <c r="U24" s="283">
        <v>74</v>
      </c>
      <c r="V24" s="283">
        <v>2363</v>
      </c>
      <c r="W24" s="283">
        <v>624</v>
      </c>
      <c r="X24" s="285">
        <v>10126</v>
      </c>
    </row>
    <row r="25" spans="2:24" ht="12">
      <c r="B25" s="236" t="s">
        <v>1032</v>
      </c>
      <c r="C25" s="282">
        <v>3742</v>
      </c>
      <c r="D25" s="248">
        <v>703382</v>
      </c>
      <c r="E25" s="283">
        <v>3546</v>
      </c>
      <c r="F25" s="283">
        <v>645668</v>
      </c>
      <c r="G25" s="283">
        <v>737</v>
      </c>
      <c r="H25" s="248">
        <v>10672</v>
      </c>
      <c r="I25" s="283">
        <v>672</v>
      </c>
      <c r="J25" s="283">
        <v>9795</v>
      </c>
      <c r="K25" s="142">
        <v>8</v>
      </c>
      <c r="L25" s="142">
        <v>258</v>
      </c>
      <c r="M25" s="143">
        <v>135</v>
      </c>
      <c r="N25" s="283">
        <v>619</v>
      </c>
      <c r="O25" s="283">
        <v>3507</v>
      </c>
      <c r="P25" s="248">
        <v>47042</v>
      </c>
      <c r="Q25" s="283">
        <v>3445</v>
      </c>
      <c r="R25" s="283">
        <v>42957</v>
      </c>
      <c r="S25" s="284" t="s">
        <v>1175</v>
      </c>
      <c r="T25" s="284" t="s">
        <v>1175</v>
      </c>
      <c r="U25" s="283">
        <v>2</v>
      </c>
      <c r="V25" s="142">
        <v>15</v>
      </c>
      <c r="W25" s="283">
        <v>418</v>
      </c>
      <c r="X25" s="285">
        <v>4070</v>
      </c>
    </row>
    <row r="26" spans="2:24" ht="12">
      <c r="B26" s="236" t="s">
        <v>1034</v>
      </c>
      <c r="C26" s="282">
        <v>5148</v>
      </c>
      <c r="D26" s="248">
        <v>903893</v>
      </c>
      <c r="E26" s="283">
        <v>4689</v>
      </c>
      <c r="F26" s="283">
        <v>772830</v>
      </c>
      <c r="G26" s="283">
        <v>835</v>
      </c>
      <c r="H26" s="248">
        <v>25434</v>
      </c>
      <c r="I26" s="283">
        <v>833</v>
      </c>
      <c r="J26" s="283">
        <v>25341</v>
      </c>
      <c r="K26" s="142">
        <v>0</v>
      </c>
      <c r="L26" s="142">
        <v>0</v>
      </c>
      <c r="M26" s="143">
        <v>6</v>
      </c>
      <c r="N26" s="283">
        <v>93</v>
      </c>
      <c r="O26" s="283">
        <v>4443</v>
      </c>
      <c r="P26" s="248">
        <v>105629</v>
      </c>
      <c r="Q26" s="283">
        <v>4379</v>
      </c>
      <c r="R26" s="283">
        <v>93975</v>
      </c>
      <c r="S26" s="284" t="s">
        <v>1175</v>
      </c>
      <c r="T26" s="284" t="s">
        <v>1175</v>
      </c>
      <c r="U26" s="283">
        <v>45</v>
      </c>
      <c r="V26" s="283">
        <v>1997</v>
      </c>
      <c r="W26" s="283">
        <v>551</v>
      </c>
      <c r="X26" s="285">
        <v>9657</v>
      </c>
    </row>
    <row r="27" spans="2:24" ht="12">
      <c r="B27" s="236"/>
      <c r="C27" s="282"/>
      <c r="D27" s="143"/>
      <c r="E27" s="283"/>
      <c r="F27" s="283"/>
      <c r="G27" s="283"/>
      <c r="H27" s="143"/>
      <c r="I27" s="283"/>
      <c r="J27" s="283"/>
      <c r="K27" s="142"/>
      <c r="L27" s="143"/>
      <c r="M27" s="143"/>
      <c r="N27" s="283"/>
      <c r="O27" s="283"/>
      <c r="P27" s="143"/>
      <c r="Q27" s="283"/>
      <c r="R27" s="283"/>
      <c r="S27" s="283"/>
      <c r="T27" s="283"/>
      <c r="U27" s="283"/>
      <c r="V27" s="283"/>
      <c r="W27" s="283"/>
      <c r="X27" s="285"/>
    </row>
    <row r="28" spans="2:24" ht="12">
      <c r="B28" s="236" t="s">
        <v>1036</v>
      </c>
      <c r="C28" s="282">
        <v>2714</v>
      </c>
      <c r="D28" s="248">
        <v>501986</v>
      </c>
      <c r="E28" s="283">
        <v>2667</v>
      </c>
      <c r="F28" s="283">
        <v>464178</v>
      </c>
      <c r="G28" s="283">
        <v>69</v>
      </c>
      <c r="H28" s="248">
        <v>4015</v>
      </c>
      <c r="I28" s="283">
        <v>17</v>
      </c>
      <c r="J28" s="283">
        <v>892</v>
      </c>
      <c r="K28" s="142">
        <v>35</v>
      </c>
      <c r="L28" s="143">
        <v>2047</v>
      </c>
      <c r="M28" s="143">
        <v>19</v>
      </c>
      <c r="N28" s="286">
        <v>1076</v>
      </c>
      <c r="O28" s="283">
        <v>2439</v>
      </c>
      <c r="P28" s="248">
        <v>33793</v>
      </c>
      <c r="Q28" s="283">
        <v>2427</v>
      </c>
      <c r="R28" s="283">
        <v>29107</v>
      </c>
      <c r="S28" s="284" t="s">
        <v>1175</v>
      </c>
      <c r="T28" s="284" t="s">
        <v>1175</v>
      </c>
      <c r="U28" s="283">
        <v>60</v>
      </c>
      <c r="V28" s="283">
        <v>2934</v>
      </c>
      <c r="W28" s="283">
        <v>130</v>
      </c>
      <c r="X28" s="285">
        <v>1752</v>
      </c>
    </row>
    <row r="29" spans="2:24" ht="12">
      <c r="B29" s="236" t="s">
        <v>1038</v>
      </c>
      <c r="C29" s="282">
        <v>3962</v>
      </c>
      <c r="D29" s="248">
        <v>361977</v>
      </c>
      <c r="E29" s="283">
        <v>3713</v>
      </c>
      <c r="F29" s="283">
        <v>237878</v>
      </c>
      <c r="G29" s="283">
        <v>3132</v>
      </c>
      <c r="H29" s="248">
        <v>97610</v>
      </c>
      <c r="I29" s="283">
        <v>3114</v>
      </c>
      <c r="J29" s="283">
        <v>94905</v>
      </c>
      <c r="K29" s="142">
        <v>16</v>
      </c>
      <c r="L29" s="142">
        <v>346</v>
      </c>
      <c r="M29" s="143">
        <v>90</v>
      </c>
      <c r="N29" s="283">
        <v>2359</v>
      </c>
      <c r="O29" s="283">
        <v>2911</v>
      </c>
      <c r="P29" s="248">
        <v>26489</v>
      </c>
      <c r="Q29" s="283">
        <v>2825</v>
      </c>
      <c r="R29" s="283">
        <v>21126</v>
      </c>
      <c r="S29" s="284" t="s">
        <v>1175</v>
      </c>
      <c r="T29" s="284" t="s">
        <v>1175</v>
      </c>
      <c r="U29" s="283">
        <v>63</v>
      </c>
      <c r="V29" s="283">
        <v>1458</v>
      </c>
      <c r="W29" s="283">
        <v>311</v>
      </c>
      <c r="X29" s="285">
        <v>3905</v>
      </c>
    </row>
    <row r="30" spans="2:24" ht="12">
      <c r="B30" s="236" t="s">
        <v>1040</v>
      </c>
      <c r="C30" s="282">
        <v>3062</v>
      </c>
      <c r="D30" s="248">
        <v>300288</v>
      </c>
      <c r="E30" s="283">
        <v>2849</v>
      </c>
      <c r="F30" s="283">
        <v>158458</v>
      </c>
      <c r="G30" s="283">
        <v>2112</v>
      </c>
      <c r="H30" s="248">
        <v>89007</v>
      </c>
      <c r="I30" s="283">
        <v>1547</v>
      </c>
      <c r="J30" s="283">
        <v>63047</v>
      </c>
      <c r="K30" s="142">
        <v>799</v>
      </c>
      <c r="L30" s="143">
        <v>23559</v>
      </c>
      <c r="M30" s="143">
        <v>110</v>
      </c>
      <c r="N30" s="283">
        <v>2401</v>
      </c>
      <c r="O30" s="283">
        <v>2840</v>
      </c>
      <c r="P30" s="248">
        <v>52823</v>
      </c>
      <c r="Q30" s="283">
        <v>2788</v>
      </c>
      <c r="R30" s="283">
        <v>32420</v>
      </c>
      <c r="S30" s="284" t="s">
        <v>1175</v>
      </c>
      <c r="T30" s="284" t="s">
        <v>1175</v>
      </c>
      <c r="U30" s="283">
        <v>251</v>
      </c>
      <c r="V30" s="283">
        <v>10697</v>
      </c>
      <c r="W30" s="283">
        <v>725</v>
      </c>
      <c r="X30" s="285">
        <v>9706</v>
      </c>
    </row>
    <row r="31" spans="2:24" ht="12">
      <c r="B31" s="236" t="s">
        <v>1041</v>
      </c>
      <c r="C31" s="282">
        <v>4505</v>
      </c>
      <c r="D31" s="248">
        <v>465728</v>
      </c>
      <c r="E31" s="283">
        <v>4336</v>
      </c>
      <c r="F31" s="283">
        <v>294168</v>
      </c>
      <c r="G31" s="283">
        <v>3112</v>
      </c>
      <c r="H31" s="248">
        <v>108932</v>
      </c>
      <c r="I31" s="283">
        <v>1383</v>
      </c>
      <c r="J31" s="283">
        <v>30795</v>
      </c>
      <c r="K31" s="142">
        <v>2259</v>
      </c>
      <c r="L31" s="143">
        <v>74973</v>
      </c>
      <c r="M31" s="143">
        <v>95</v>
      </c>
      <c r="N31" s="283">
        <v>3164</v>
      </c>
      <c r="O31" s="283">
        <v>3819</v>
      </c>
      <c r="P31" s="248">
        <v>62628</v>
      </c>
      <c r="Q31" s="283">
        <v>3749</v>
      </c>
      <c r="R31" s="283">
        <v>50770</v>
      </c>
      <c r="S31" s="284" t="s">
        <v>1175</v>
      </c>
      <c r="T31" s="284" t="s">
        <v>1175</v>
      </c>
      <c r="U31" s="283">
        <v>98</v>
      </c>
      <c r="V31" s="283">
        <v>3171</v>
      </c>
      <c r="W31" s="283">
        <v>513</v>
      </c>
      <c r="X31" s="285">
        <v>8687</v>
      </c>
    </row>
    <row r="32" spans="2:24" ht="12">
      <c r="B32" s="236"/>
      <c r="C32" s="282"/>
      <c r="D32" s="143"/>
      <c r="E32" s="283"/>
      <c r="F32" s="283"/>
      <c r="G32" s="283"/>
      <c r="H32" s="143"/>
      <c r="I32" s="283"/>
      <c r="J32" s="283"/>
      <c r="K32" s="142"/>
      <c r="L32" s="143"/>
      <c r="M32" s="143"/>
      <c r="N32" s="283"/>
      <c r="O32" s="283"/>
      <c r="P32" s="143"/>
      <c r="Q32" s="283"/>
      <c r="R32" s="283"/>
      <c r="S32" s="283"/>
      <c r="T32" s="283"/>
      <c r="U32" s="283"/>
      <c r="V32" s="283"/>
      <c r="W32" s="283"/>
      <c r="X32" s="285"/>
    </row>
    <row r="33" spans="2:24" ht="12">
      <c r="B33" s="236" t="s">
        <v>1044</v>
      </c>
      <c r="C33" s="282">
        <v>3076</v>
      </c>
      <c r="D33" s="248">
        <v>355826</v>
      </c>
      <c r="E33" s="283">
        <v>2943</v>
      </c>
      <c r="F33" s="283">
        <v>304839</v>
      </c>
      <c r="G33" s="283">
        <v>866</v>
      </c>
      <c r="H33" s="248">
        <v>24916</v>
      </c>
      <c r="I33" s="283">
        <v>268</v>
      </c>
      <c r="J33" s="283">
        <v>7882</v>
      </c>
      <c r="K33" s="142">
        <v>541</v>
      </c>
      <c r="L33" s="143">
        <v>14623</v>
      </c>
      <c r="M33" s="143">
        <v>82</v>
      </c>
      <c r="N33" s="283">
        <v>2411</v>
      </c>
      <c r="O33" s="283">
        <v>2850</v>
      </c>
      <c r="P33" s="248">
        <v>26071</v>
      </c>
      <c r="Q33" s="283">
        <v>2832</v>
      </c>
      <c r="R33" s="283">
        <v>22338</v>
      </c>
      <c r="S33" s="284" t="s">
        <v>1175</v>
      </c>
      <c r="T33" s="284" t="s">
        <v>1175</v>
      </c>
      <c r="U33" s="283">
        <v>52</v>
      </c>
      <c r="V33" s="283">
        <v>1661</v>
      </c>
      <c r="W33" s="283">
        <v>253</v>
      </c>
      <c r="X33" s="285">
        <v>2072</v>
      </c>
    </row>
    <row r="34" spans="2:24" ht="12">
      <c r="B34" s="236" t="s">
        <v>1046</v>
      </c>
      <c r="C34" s="282">
        <v>4116</v>
      </c>
      <c r="D34" s="248">
        <v>413716</v>
      </c>
      <c r="E34" s="283">
        <v>3434</v>
      </c>
      <c r="F34" s="283">
        <v>217771</v>
      </c>
      <c r="G34" s="283">
        <v>3292</v>
      </c>
      <c r="H34" s="248">
        <v>151706</v>
      </c>
      <c r="I34" s="283">
        <v>3165</v>
      </c>
      <c r="J34" s="283">
        <v>144123</v>
      </c>
      <c r="K34" s="142">
        <v>226</v>
      </c>
      <c r="L34" s="143">
        <v>7310</v>
      </c>
      <c r="M34" s="143">
        <v>18</v>
      </c>
      <c r="N34" s="283">
        <v>273</v>
      </c>
      <c r="O34" s="283">
        <v>3315</v>
      </c>
      <c r="P34" s="248">
        <v>44239</v>
      </c>
      <c r="Q34" s="283">
        <v>3250</v>
      </c>
      <c r="R34" s="283">
        <v>37200</v>
      </c>
      <c r="S34" s="284" t="s">
        <v>1175</v>
      </c>
      <c r="T34" s="284" t="s">
        <v>1175</v>
      </c>
      <c r="U34" s="283">
        <v>80</v>
      </c>
      <c r="V34" s="283">
        <v>2701</v>
      </c>
      <c r="W34" s="283">
        <v>328</v>
      </c>
      <c r="X34" s="285">
        <v>4338</v>
      </c>
    </row>
    <row r="35" spans="2:24" ht="12">
      <c r="B35" s="236" t="s">
        <v>1048</v>
      </c>
      <c r="C35" s="282">
        <v>3849</v>
      </c>
      <c r="D35" s="248">
        <v>366100</v>
      </c>
      <c r="E35" s="283">
        <v>3038</v>
      </c>
      <c r="F35" s="283">
        <v>169064</v>
      </c>
      <c r="G35" s="283">
        <v>2679</v>
      </c>
      <c r="H35" s="248">
        <v>122027</v>
      </c>
      <c r="I35" s="283">
        <v>2488</v>
      </c>
      <c r="J35" s="283">
        <v>113474</v>
      </c>
      <c r="K35" s="142">
        <v>271</v>
      </c>
      <c r="L35" s="143">
        <v>5904</v>
      </c>
      <c r="M35" s="143">
        <v>101</v>
      </c>
      <c r="N35" s="283">
        <v>2649</v>
      </c>
      <c r="O35" s="283">
        <v>2901</v>
      </c>
      <c r="P35" s="248">
        <v>75009</v>
      </c>
      <c r="Q35" s="283">
        <v>2831</v>
      </c>
      <c r="R35" s="283">
        <v>66738</v>
      </c>
      <c r="S35" s="284" t="s">
        <v>1175</v>
      </c>
      <c r="T35" s="284" t="s">
        <v>1175</v>
      </c>
      <c r="U35" s="283">
        <v>48</v>
      </c>
      <c r="V35" s="283">
        <v>2733</v>
      </c>
      <c r="W35" s="283">
        <v>352</v>
      </c>
      <c r="X35" s="285">
        <v>5538</v>
      </c>
    </row>
    <row r="36" spans="2:24" ht="12">
      <c r="B36" s="236" t="s">
        <v>1050</v>
      </c>
      <c r="C36" s="282">
        <v>3682</v>
      </c>
      <c r="D36" s="248">
        <v>524114</v>
      </c>
      <c r="E36" s="283">
        <v>3598</v>
      </c>
      <c r="F36" s="283">
        <v>376531</v>
      </c>
      <c r="G36" s="283">
        <v>1332</v>
      </c>
      <c r="H36" s="248">
        <v>57949</v>
      </c>
      <c r="I36" s="283">
        <v>46</v>
      </c>
      <c r="J36" s="283">
        <v>1196</v>
      </c>
      <c r="K36" s="142">
        <v>1233</v>
      </c>
      <c r="L36" s="143">
        <v>52672</v>
      </c>
      <c r="M36" s="143">
        <v>98</v>
      </c>
      <c r="N36" s="283">
        <v>4081</v>
      </c>
      <c r="O36" s="283">
        <v>3521</v>
      </c>
      <c r="P36" s="248">
        <v>89634</v>
      </c>
      <c r="Q36" s="283">
        <v>3506</v>
      </c>
      <c r="R36" s="283">
        <v>82412</v>
      </c>
      <c r="S36" s="284" t="s">
        <v>1175</v>
      </c>
      <c r="T36" s="284" t="s">
        <v>1175</v>
      </c>
      <c r="U36" s="283">
        <v>22</v>
      </c>
      <c r="V36" s="283">
        <v>3055</v>
      </c>
      <c r="W36" s="283">
        <v>250</v>
      </c>
      <c r="X36" s="285">
        <v>4167</v>
      </c>
    </row>
    <row r="37" spans="2:24" ht="12">
      <c r="B37" s="236" t="s">
        <v>1052</v>
      </c>
      <c r="C37" s="282">
        <v>3239</v>
      </c>
      <c r="D37" s="248">
        <v>363221</v>
      </c>
      <c r="E37" s="283">
        <v>2961</v>
      </c>
      <c r="F37" s="283">
        <v>235639</v>
      </c>
      <c r="G37" s="283">
        <v>2027</v>
      </c>
      <c r="H37" s="248">
        <v>78425</v>
      </c>
      <c r="I37" s="283">
        <v>1802</v>
      </c>
      <c r="J37" s="283">
        <v>68262</v>
      </c>
      <c r="K37" s="142">
        <v>237</v>
      </c>
      <c r="L37" s="143">
        <v>7449</v>
      </c>
      <c r="M37" s="143">
        <v>76</v>
      </c>
      <c r="N37" s="283">
        <v>2714</v>
      </c>
      <c r="O37" s="283">
        <v>2792</v>
      </c>
      <c r="P37" s="248">
        <v>49157</v>
      </c>
      <c r="Q37" s="283">
        <v>2743</v>
      </c>
      <c r="R37" s="283">
        <v>36308</v>
      </c>
      <c r="S37" s="284" t="s">
        <v>1175</v>
      </c>
      <c r="T37" s="284" t="s">
        <v>1175</v>
      </c>
      <c r="U37" s="283">
        <v>127</v>
      </c>
      <c r="V37" s="283">
        <v>6271</v>
      </c>
      <c r="W37" s="283">
        <v>481</v>
      </c>
      <c r="X37" s="285">
        <v>6578</v>
      </c>
    </row>
    <row r="38" spans="2:24" ht="12">
      <c r="B38" s="236"/>
      <c r="C38" s="282"/>
      <c r="D38" s="143"/>
      <c r="E38" s="283"/>
      <c r="F38" s="283"/>
      <c r="G38" s="283"/>
      <c r="H38" s="143"/>
      <c r="I38" s="283"/>
      <c r="J38" s="283"/>
      <c r="K38" s="142"/>
      <c r="L38" s="143"/>
      <c r="M38" s="143"/>
      <c r="N38" s="283"/>
      <c r="O38" s="283"/>
      <c r="P38" s="143"/>
      <c r="Q38" s="283"/>
      <c r="R38" s="283"/>
      <c r="S38" s="283"/>
      <c r="T38" s="283"/>
      <c r="U38" s="283"/>
      <c r="V38" s="283"/>
      <c r="W38" s="283"/>
      <c r="X38" s="285"/>
    </row>
    <row r="39" spans="2:24" ht="12">
      <c r="B39" s="236" t="s">
        <v>1054</v>
      </c>
      <c r="C39" s="282">
        <v>1424</v>
      </c>
      <c r="D39" s="248">
        <v>113772</v>
      </c>
      <c r="E39" s="283">
        <v>1298</v>
      </c>
      <c r="F39" s="283">
        <v>64434</v>
      </c>
      <c r="G39" s="283">
        <v>1050</v>
      </c>
      <c r="H39" s="248">
        <v>33771</v>
      </c>
      <c r="I39" s="283">
        <v>709</v>
      </c>
      <c r="J39" s="283">
        <v>17831</v>
      </c>
      <c r="K39" s="142">
        <v>346</v>
      </c>
      <c r="L39" s="143">
        <v>13842</v>
      </c>
      <c r="M39" s="143">
        <v>79</v>
      </c>
      <c r="N39" s="283">
        <v>2098</v>
      </c>
      <c r="O39" s="283">
        <v>1075</v>
      </c>
      <c r="P39" s="248">
        <v>15567</v>
      </c>
      <c r="Q39" s="283">
        <v>1024</v>
      </c>
      <c r="R39" s="283">
        <v>8915</v>
      </c>
      <c r="S39" s="284" t="s">
        <v>1175</v>
      </c>
      <c r="T39" s="284" t="s">
        <v>1175</v>
      </c>
      <c r="U39" s="283">
        <v>40</v>
      </c>
      <c r="V39" s="283">
        <v>2569</v>
      </c>
      <c r="W39" s="283">
        <v>280</v>
      </c>
      <c r="X39" s="285">
        <v>4083</v>
      </c>
    </row>
    <row r="40" spans="2:24" ht="12">
      <c r="B40" s="236" t="s">
        <v>1056</v>
      </c>
      <c r="C40" s="282">
        <v>1332</v>
      </c>
      <c r="D40" s="248">
        <v>110215</v>
      </c>
      <c r="E40" s="283">
        <v>1270</v>
      </c>
      <c r="F40" s="283">
        <v>78468</v>
      </c>
      <c r="G40" s="283">
        <v>898</v>
      </c>
      <c r="H40" s="248">
        <v>22533</v>
      </c>
      <c r="I40" s="283">
        <v>865</v>
      </c>
      <c r="J40" s="283">
        <v>20494</v>
      </c>
      <c r="K40" s="142">
        <v>32</v>
      </c>
      <c r="L40" s="142">
        <v>501</v>
      </c>
      <c r="M40" s="143">
        <v>48</v>
      </c>
      <c r="N40" s="283">
        <v>1538</v>
      </c>
      <c r="O40" s="283">
        <v>1088</v>
      </c>
      <c r="P40" s="248">
        <v>9214</v>
      </c>
      <c r="Q40" s="283">
        <v>1056</v>
      </c>
      <c r="R40" s="283">
        <v>7409</v>
      </c>
      <c r="S40" s="284" t="s">
        <v>1175</v>
      </c>
      <c r="T40" s="284" t="s">
        <v>1175</v>
      </c>
      <c r="U40" s="142">
        <v>3</v>
      </c>
      <c r="V40" s="283">
        <v>383</v>
      </c>
      <c r="W40" s="283">
        <v>122</v>
      </c>
      <c r="X40" s="285">
        <v>1422</v>
      </c>
    </row>
    <row r="41" spans="2:24" ht="12">
      <c r="B41" s="236" t="s">
        <v>1058</v>
      </c>
      <c r="C41" s="282">
        <v>2591</v>
      </c>
      <c r="D41" s="248">
        <v>230060</v>
      </c>
      <c r="E41" s="283">
        <v>2524</v>
      </c>
      <c r="F41" s="283">
        <v>182594</v>
      </c>
      <c r="G41" s="283">
        <v>1517</v>
      </c>
      <c r="H41" s="248">
        <v>30677</v>
      </c>
      <c r="I41" s="283">
        <v>1439</v>
      </c>
      <c r="J41" s="283">
        <v>27687</v>
      </c>
      <c r="K41" s="142">
        <v>136</v>
      </c>
      <c r="L41" s="143">
        <v>1860</v>
      </c>
      <c r="M41" s="143">
        <v>44</v>
      </c>
      <c r="N41" s="283">
        <v>1130</v>
      </c>
      <c r="O41" s="283">
        <v>2018</v>
      </c>
      <c r="P41" s="248">
        <v>16789</v>
      </c>
      <c r="Q41" s="283">
        <v>1972</v>
      </c>
      <c r="R41" s="283">
        <v>13598</v>
      </c>
      <c r="S41" s="284" t="s">
        <v>1175</v>
      </c>
      <c r="T41" s="284" t="s">
        <v>1175</v>
      </c>
      <c r="U41" s="283">
        <v>19</v>
      </c>
      <c r="V41" s="284">
        <v>1060</v>
      </c>
      <c r="W41" s="283">
        <v>255</v>
      </c>
      <c r="X41" s="285">
        <v>2131</v>
      </c>
    </row>
    <row r="42" spans="2:24" ht="12">
      <c r="B42" s="236" t="s">
        <v>1060</v>
      </c>
      <c r="C42" s="282">
        <v>1313</v>
      </c>
      <c r="D42" s="248">
        <v>80601</v>
      </c>
      <c r="E42" s="283">
        <v>1270</v>
      </c>
      <c r="F42" s="283">
        <v>56413</v>
      </c>
      <c r="G42" s="283">
        <v>256</v>
      </c>
      <c r="H42" s="248">
        <v>7031</v>
      </c>
      <c r="I42" s="283">
        <v>189</v>
      </c>
      <c r="J42" s="283">
        <v>5637</v>
      </c>
      <c r="K42" s="142">
        <v>73</v>
      </c>
      <c r="L42" s="142">
        <v>1038</v>
      </c>
      <c r="M42" s="143">
        <v>18</v>
      </c>
      <c r="N42" s="283">
        <v>356</v>
      </c>
      <c r="O42" s="283">
        <v>1255</v>
      </c>
      <c r="P42" s="248">
        <v>17157</v>
      </c>
      <c r="Q42" s="283">
        <v>1239</v>
      </c>
      <c r="R42" s="283">
        <v>13573</v>
      </c>
      <c r="S42" s="284" t="s">
        <v>1175</v>
      </c>
      <c r="T42" s="284" t="s">
        <v>1175</v>
      </c>
      <c r="U42" s="283">
        <v>55</v>
      </c>
      <c r="V42" s="283">
        <v>892</v>
      </c>
      <c r="W42" s="283">
        <v>282</v>
      </c>
      <c r="X42" s="285">
        <v>2692</v>
      </c>
    </row>
    <row r="43" spans="2:24" ht="12">
      <c r="B43" s="236" t="s">
        <v>1062</v>
      </c>
      <c r="C43" s="282">
        <v>1845</v>
      </c>
      <c r="D43" s="248">
        <v>179381</v>
      </c>
      <c r="E43" s="283">
        <v>1692</v>
      </c>
      <c r="F43" s="283">
        <v>73677</v>
      </c>
      <c r="G43" s="283">
        <v>1354</v>
      </c>
      <c r="H43" s="248">
        <v>76638</v>
      </c>
      <c r="I43" s="283">
        <v>918</v>
      </c>
      <c r="J43" s="283">
        <v>53126</v>
      </c>
      <c r="K43" s="142">
        <v>572</v>
      </c>
      <c r="L43" s="143">
        <v>20185</v>
      </c>
      <c r="M43" s="143">
        <v>106</v>
      </c>
      <c r="N43" s="283">
        <v>3327</v>
      </c>
      <c r="O43" s="283">
        <v>1619</v>
      </c>
      <c r="P43" s="248">
        <v>29066</v>
      </c>
      <c r="Q43" s="283">
        <v>1596</v>
      </c>
      <c r="R43" s="283">
        <v>20078</v>
      </c>
      <c r="S43" s="284" t="s">
        <v>1175</v>
      </c>
      <c r="T43" s="284" t="s">
        <v>1175</v>
      </c>
      <c r="U43" s="283">
        <v>53</v>
      </c>
      <c r="V43" s="284">
        <v>2390</v>
      </c>
      <c r="W43" s="283">
        <v>438</v>
      </c>
      <c r="X43" s="285">
        <v>6598</v>
      </c>
    </row>
    <row r="44" spans="2:24" ht="12">
      <c r="B44" s="236" t="s">
        <v>1016</v>
      </c>
      <c r="C44" s="282">
        <v>1383</v>
      </c>
      <c r="D44" s="248">
        <v>120427</v>
      </c>
      <c r="E44" s="283">
        <v>1293</v>
      </c>
      <c r="F44" s="283">
        <v>65950</v>
      </c>
      <c r="G44" s="283">
        <v>814</v>
      </c>
      <c r="H44" s="248">
        <v>36948</v>
      </c>
      <c r="I44" s="283">
        <v>725</v>
      </c>
      <c r="J44" s="283">
        <v>31960</v>
      </c>
      <c r="K44" s="142">
        <v>95</v>
      </c>
      <c r="L44" s="143">
        <v>2969</v>
      </c>
      <c r="M44" s="143">
        <v>74</v>
      </c>
      <c r="N44" s="143">
        <v>2019</v>
      </c>
      <c r="O44" s="283">
        <v>1225</v>
      </c>
      <c r="P44" s="248">
        <v>17529</v>
      </c>
      <c r="Q44" s="283">
        <v>1217</v>
      </c>
      <c r="R44" s="283">
        <v>13580</v>
      </c>
      <c r="S44" s="284" t="s">
        <v>1175</v>
      </c>
      <c r="T44" s="284" t="s">
        <v>1175</v>
      </c>
      <c r="U44" s="283">
        <v>28</v>
      </c>
      <c r="V44" s="283">
        <v>1488</v>
      </c>
      <c r="W44" s="283">
        <v>167</v>
      </c>
      <c r="X44" s="285">
        <v>2461</v>
      </c>
    </row>
    <row r="45" spans="2:24" ht="12">
      <c r="B45" s="236" t="s">
        <v>1017</v>
      </c>
      <c r="C45" s="282">
        <v>1521</v>
      </c>
      <c r="D45" s="248">
        <v>191076</v>
      </c>
      <c r="E45" s="283">
        <v>1484</v>
      </c>
      <c r="F45" s="283">
        <v>141114</v>
      </c>
      <c r="G45" s="283">
        <v>330</v>
      </c>
      <c r="H45" s="248">
        <v>11925</v>
      </c>
      <c r="I45" s="283">
        <v>61</v>
      </c>
      <c r="J45" s="283">
        <v>1528</v>
      </c>
      <c r="K45" s="142">
        <v>260</v>
      </c>
      <c r="L45" s="143">
        <v>9800</v>
      </c>
      <c r="M45" s="143">
        <v>25</v>
      </c>
      <c r="N45" s="143">
        <v>597</v>
      </c>
      <c r="O45" s="283">
        <v>1465</v>
      </c>
      <c r="P45" s="248">
        <v>38037</v>
      </c>
      <c r="Q45" s="283">
        <v>1461</v>
      </c>
      <c r="R45" s="283">
        <v>33674</v>
      </c>
      <c r="S45" s="284" t="s">
        <v>1175</v>
      </c>
      <c r="T45" s="284" t="s">
        <v>1175</v>
      </c>
      <c r="U45" s="283">
        <v>31</v>
      </c>
      <c r="V45" s="283">
        <v>1557</v>
      </c>
      <c r="W45" s="283">
        <v>157</v>
      </c>
      <c r="X45" s="285">
        <v>2806</v>
      </c>
    </row>
    <row r="46" spans="2:24" ht="12">
      <c r="B46" s="236"/>
      <c r="C46" s="282"/>
      <c r="D46" s="143"/>
      <c r="E46" s="283"/>
      <c r="F46" s="283"/>
      <c r="G46" s="283"/>
      <c r="H46" s="143"/>
      <c r="I46" s="283"/>
      <c r="J46" s="283"/>
      <c r="K46" s="142"/>
      <c r="L46" s="143"/>
      <c r="M46" s="143"/>
      <c r="N46" s="143"/>
      <c r="O46" s="283"/>
      <c r="P46" s="143"/>
      <c r="Q46" s="283"/>
      <c r="R46" s="283"/>
      <c r="S46" s="283"/>
      <c r="T46" s="283"/>
      <c r="U46" s="283"/>
      <c r="V46" s="283"/>
      <c r="W46" s="283"/>
      <c r="X46" s="285"/>
    </row>
    <row r="47" spans="2:24" ht="12">
      <c r="B47" s="236" t="s">
        <v>1018</v>
      </c>
      <c r="C47" s="282">
        <v>1058</v>
      </c>
      <c r="D47" s="248">
        <v>163541</v>
      </c>
      <c r="E47" s="283">
        <v>1018</v>
      </c>
      <c r="F47" s="283">
        <v>146260</v>
      </c>
      <c r="G47" s="283">
        <v>69</v>
      </c>
      <c r="H47" s="248">
        <v>1875</v>
      </c>
      <c r="I47" s="283">
        <v>4</v>
      </c>
      <c r="J47" s="283">
        <v>60</v>
      </c>
      <c r="K47" s="142">
        <v>65</v>
      </c>
      <c r="L47" s="143">
        <v>1815</v>
      </c>
      <c r="M47" s="142">
        <v>0</v>
      </c>
      <c r="N47" s="142">
        <v>0</v>
      </c>
      <c r="O47" s="283">
        <v>1021</v>
      </c>
      <c r="P47" s="248">
        <v>15406</v>
      </c>
      <c r="Q47" s="283">
        <v>1015</v>
      </c>
      <c r="R47" s="283">
        <v>11792</v>
      </c>
      <c r="S47" s="284" t="s">
        <v>1175</v>
      </c>
      <c r="T47" s="284" t="s">
        <v>1175</v>
      </c>
      <c r="U47" s="283">
        <v>82</v>
      </c>
      <c r="V47" s="283">
        <v>1980</v>
      </c>
      <c r="W47" s="283">
        <v>137</v>
      </c>
      <c r="X47" s="285">
        <v>1634</v>
      </c>
    </row>
    <row r="48" spans="2:24" ht="12">
      <c r="B48" s="236" t="s">
        <v>1019</v>
      </c>
      <c r="C48" s="282">
        <v>1599</v>
      </c>
      <c r="D48" s="248">
        <v>211689</v>
      </c>
      <c r="E48" s="283">
        <v>1582</v>
      </c>
      <c r="F48" s="283">
        <v>195008</v>
      </c>
      <c r="G48" s="283">
        <v>59</v>
      </c>
      <c r="H48" s="248">
        <v>3165</v>
      </c>
      <c r="I48" s="283">
        <v>2</v>
      </c>
      <c r="J48" s="283">
        <v>100</v>
      </c>
      <c r="K48" s="142">
        <v>57</v>
      </c>
      <c r="L48" s="143">
        <v>3065</v>
      </c>
      <c r="M48" s="143">
        <v>0</v>
      </c>
      <c r="N48" s="142">
        <v>0</v>
      </c>
      <c r="O48" s="283">
        <v>1493</v>
      </c>
      <c r="P48" s="248">
        <v>13516</v>
      </c>
      <c r="Q48" s="283">
        <v>1489</v>
      </c>
      <c r="R48" s="283">
        <v>11002</v>
      </c>
      <c r="S48" s="284" t="s">
        <v>1175</v>
      </c>
      <c r="T48" s="284" t="s">
        <v>1175</v>
      </c>
      <c r="U48" s="283">
        <v>56</v>
      </c>
      <c r="V48" s="283">
        <v>2263</v>
      </c>
      <c r="W48" s="283">
        <v>35</v>
      </c>
      <c r="X48" s="285">
        <v>251</v>
      </c>
    </row>
    <row r="49" spans="2:24" ht="12">
      <c r="B49" s="236" t="s">
        <v>1021</v>
      </c>
      <c r="C49" s="282">
        <v>1138</v>
      </c>
      <c r="D49" s="248">
        <v>154903</v>
      </c>
      <c r="E49" s="283">
        <v>1124</v>
      </c>
      <c r="F49" s="283">
        <v>139993</v>
      </c>
      <c r="G49" s="283">
        <v>93</v>
      </c>
      <c r="H49" s="248">
        <v>4474</v>
      </c>
      <c r="I49" s="283">
        <v>11</v>
      </c>
      <c r="J49" s="283">
        <v>398</v>
      </c>
      <c r="K49" s="142">
        <v>48</v>
      </c>
      <c r="L49" s="142">
        <v>3201</v>
      </c>
      <c r="M49" s="143">
        <v>35</v>
      </c>
      <c r="N49" s="143">
        <v>875</v>
      </c>
      <c r="O49" s="283">
        <v>1002</v>
      </c>
      <c r="P49" s="248">
        <v>10436</v>
      </c>
      <c r="Q49" s="283">
        <v>996</v>
      </c>
      <c r="R49" s="283">
        <v>9465</v>
      </c>
      <c r="S49" s="284" t="s">
        <v>1175</v>
      </c>
      <c r="T49" s="284" t="s">
        <v>1175</v>
      </c>
      <c r="U49" s="283">
        <v>14</v>
      </c>
      <c r="V49" s="283">
        <v>450</v>
      </c>
      <c r="W49" s="283">
        <v>37</v>
      </c>
      <c r="X49" s="285">
        <v>521</v>
      </c>
    </row>
    <row r="50" spans="2:24" ht="12">
      <c r="B50" s="236" t="s">
        <v>1023</v>
      </c>
      <c r="C50" s="282">
        <v>1599</v>
      </c>
      <c r="D50" s="248">
        <v>202904</v>
      </c>
      <c r="E50" s="283">
        <v>1391</v>
      </c>
      <c r="F50" s="283">
        <v>182790</v>
      </c>
      <c r="G50" s="283">
        <v>59</v>
      </c>
      <c r="H50" s="248">
        <v>3011</v>
      </c>
      <c r="I50" s="283">
        <v>27</v>
      </c>
      <c r="J50" s="283">
        <v>619</v>
      </c>
      <c r="K50" s="142">
        <v>31</v>
      </c>
      <c r="L50" s="143">
        <v>2310</v>
      </c>
      <c r="M50" s="143">
        <v>1</v>
      </c>
      <c r="N50" s="142">
        <v>82</v>
      </c>
      <c r="O50" s="283">
        <v>1450</v>
      </c>
      <c r="P50" s="248">
        <v>17103</v>
      </c>
      <c r="Q50" s="283">
        <v>1425</v>
      </c>
      <c r="R50" s="283">
        <v>12713</v>
      </c>
      <c r="S50" s="284" t="s">
        <v>1175</v>
      </c>
      <c r="T50" s="284" t="s">
        <v>1175</v>
      </c>
      <c r="U50" s="283">
        <v>33</v>
      </c>
      <c r="V50" s="283">
        <v>797</v>
      </c>
      <c r="W50" s="283">
        <v>242</v>
      </c>
      <c r="X50" s="285">
        <v>3593</v>
      </c>
    </row>
    <row r="51" spans="2:24" ht="12">
      <c r="B51" s="236" t="s">
        <v>1025</v>
      </c>
      <c r="C51" s="282">
        <v>783</v>
      </c>
      <c r="D51" s="248">
        <v>99892</v>
      </c>
      <c r="E51" s="283">
        <v>743</v>
      </c>
      <c r="F51" s="283">
        <v>78913</v>
      </c>
      <c r="G51" s="283">
        <v>23</v>
      </c>
      <c r="H51" s="248">
        <v>1375</v>
      </c>
      <c r="I51" s="283">
        <v>1</v>
      </c>
      <c r="J51" s="283">
        <v>100</v>
      </c>
      <c r="K51" s="142">
        <v>22</v>
      </c>
      <c r="L51" s="143">
        <v>1275</v>
      </c>
      <c r="M51" s="142">
        <v>0</v>
      </c>
      <c r="N51" s="142">
        <v>0</v>
      </c>
      <c r="O51" s="283">
        <v>760</v>
      </c>
      <c r="P51" s="248">
        <v>19604</v>
      </c>
      <c r="Q51" s="283">
        <v>759</v>
      </c>
      <c r="R51" s="283">
        <v>12278</v>
      </c>
      <c r="S51" s="284" t="s">
        <v>1175</v>
      </c>
      <c r="T51" s="284" t="s">
        <v>1175</v>
      </c>
      <c r="U51" s="283">
        <v>130</v>
      </c>
      <c r="V51" s="283">
        <v>5903</v>
      </c>
      <c r="W51" s="283">
        <v>54</v>
      </c>
      <c r="X51" s="285">
        <v>1423</v>
      </c>
    </row>
    <row r="52" spans="2:24" ht="12">
      <c r="B52" s="236" t="s">
        <v>1027</v>
      </c>
      <c r="C52" s="282">
        <v>1085</v>
      </c>
      <c r="D52" s="248">
        <v>176392</v>
      </c>
      <c r="E52" s="283">
        <v>1066</v>
      </c>
      <c r="F52" s="283">
        <v>158559</v>
      </c>
      <c r="G52" s="283">
        <v>129</v>
      </c>
      <c r="H52" s="248">
        <v>3353</v>
      </c>
      <c r="I52" s="283">
        <v>77</v>
      </c>
      <c r="J52" s="283">
        <v>1184</v>
      </c>
      <c r="K52" s="142">
        <v>55</v>
      </c>
      <c r="L52" s="143">
        <v>2159</v>
      </c>
      <c r="M52" s="142">
        <v>1</v>
      </c>
      <c r="N52" s="142">
        <v>10</v>
      </c>
      <c r="O52" s="283">
        <v>1031</v>
      </c>
      <c r="P52" s="248">
        <v>14480</v>
      </c>
      <c r="Q52" s="283">
        <v>1024</v>
      </c>
      <c r="R52" s="283">
        <v>12874</v>
      </c>
      <c r="S52" s="284" t="s">
        <v>1175</v>
      </c>
      <c r="T52" s="284" t="s">
        <v>1175</v>
      </c>
      <c r="U52" s="283">
        <v>3</v>
      </c>
      <c r="V52" s="283">
        <v>511</v>
      </c>
      <c r="W52" s="283">
        <v>91</v>
      </c>
      <c r="X52" s="285">
        <v>1095</v>
      </c>
    </row>
    <row r="53" spans="2:24" ht="12">
      <c r="B53" s="236" t="s">
        <v>1028</v>
      </c>
      <c r="C53" s="282">
        <v>1167</v>
      </c>
      <c r="D53" s="248">
        <v>133239</v>
      </c>
      <c r="E53" s="283">
        <v>1120</v>
      </c>
      <c r="F53" s="283">
        <v>114728</v>
      </c>
      <c r="G53" s="283">
        <v>53</v>
      </c>
      <c r="H53" s="248">
        <v>2572</v>
      </c>
      <c r="I53" s="283">
        <v>10</v>
      </c>
      <c r="J53" s="283">
        <v>117</v>
      </c>
      <c r="K53" s="142">
        <v>43</v>
      </c>
      <c r="L53" s="143">
        <v>2420</v>
      </c>
      <c r="M53" s="142">
        <v>3</v>
      </c>
      <c r="N53" s="142">
        <v>35</v>
      </c>
      <c r="O53" s="283">
        <v>1141</v>
      </c>
      <c r="P53" s="248">
        <v>15939</v>
      </c>
      <c r="Q53" s="283">
        <v>1134</v>
      </c>
      <c r="R53" s="283">
        <v>13624</v>
      </c>
      <c r="S53" s="284" t="s">
        <v>1175</v>
      </c>
      <c r="T53" s="284" t="s">
        <v>1175</v>
      </c>
      <c r="U53" s="283">
        <v>30</v>
      </c>
      <c r="V53" s="142">
        <v>1166</v>
      </c>
      <c r="W53" s="283">
        <v>114</v>
      </c>
      <c r="X53" s="285">
        <v>1149</v>
      </c>
    </row>
    <row r="54" spans="2:24" ht="12">
      <c r="B54" s="236"/>
      <c r="C54" s="282"/>
      <c r="D54" s="143"/>
      <c r="E54" s="283"/>
      <c r="F54" s="283"/>
      <c r="G54" s="283"/>
      <c r="H54" s="143"/>
      <c r="I54" s="283"/>
      <c r="J54" s="283"/>
      <c r="K54" s="142"/>
      <c r="L54" s="143"/>
      <c r="M54" s="143"/>
      <c r="N54" s="143"/>
      <c r="O54" s="283"/>
      <c r="P54" s="143"/>
      <c r="Q54" s="283"/>
      <c r="R54" s="283"/>
      <c r="S54" s="283"/>
      <c r="T54" s="284"/>
      <c r="U54" s="283"/>
      <c r="V54" s="284"/>
      <c r="W54" s="283"/>
      <c r="X54" s="285"/>
    </row>
    <row r="55" spans="2:24" ht="12">
      <c r="B55" s="236" t="s">
        <v>1031</v>
      </c>
      <c r="C55" s="282">
        <v>3294</v>
      </c>
      <c r="D55" s="248">
        <v>429174</v>
      </c>
      <c r="E55" s="283">
        <v>3103</v>
      </c>
      <c r="F55" s="283">
        <v>308290</v>
      </c>
      <c r="G55" s="283">
        <v>1778</v>
      </c>
      <c r="H55" s="248">
        <v>73578</v>
      </c>
      <c r="I55" s="283">
        <v>1699</v>
      </c>
      <c r="J55" s="283">
        <v>71029</v>
      </c>
      <c r="K55" s="142">
        <v>45</v>
      </c>
      <c r="L55" s="142">
        <v>930</v>
      </c>
      <c r="M55" s="143">
        <v>66</v>
      </c>
      <c r="N55" s="143">
        <v>1619</v>
      </c>
      <c r="O55" s="283">
        <v>3000</v>
      </c>
      <c r="P55" s="248">
        <v>47306</v>
      </c>
      <c r="Q55" s="283">
        <v>2985</v>
      </c>
      <c r="R55" s="283">
        <v>40086</v>
      </c>
      <c r="S55" s="284" t="s">
        <v>1175</v>
      </c>
      <c r="T55" s="284" t="s">
        <v>1175</v>
      </c>
      <c r="U55" s="283">
        <v>94</v>
      </c>
      <c r="V55" s="283">
        <v>3416</v>
      </c>
      <c r="W55" s="283">
        <v>252</v>
      </c>
      <c r="X55" s="285">
        <v>3804</v>
      </c>
    </row>
    <row r="56" spans="2:24" ht="12">
      <c r="B56" s="236" t="s">
        <v>1148</v>
      </c>
      <c r="C56" s="282">
        <v>3204</v>
      </c>
      <c r="D56" s="248">
        <v>508477</v>
      </c>
      <c r="E56" s="283">
        <v>3157</v>
      </c>
      <c r="F56" s="283">
        <v>467796</v>
      </c>
      <c r="G56" s="283">
        <v>355</v>
      </c>
      <c r="H56" s="248">
        <v>9142</v>
      </c>
      <c r="I56" s="283">
        <v>225</v>
      </c>
      <c r="J56" s="283">
        <v>5814</v>
      </c>
      <c r="K56" s="142">
        <v>83</v>
      </c>
      <c r="L56" s="143">
        <v>1811</v>
      </c>
      <c r="M56" s="143">
        <v>61</v>
      </c>
      <c r="N56" s="283">
        <v>1517</v>
      </c>
      <c r="O56" s="283">
        <v>3032</v>
      </c>
      <c r="P56" s="248">
        <v>31539</v>
      </c>
      <c r="Q56" s="283">
        <v>3018</v>
      </c>
      <c r="R56" s="283">
        <v>23110</v>
      </c>
      <c r="S56" s="284" t="s">
        <v>1175</v>
      </c>
      <c r="T56" s="284" t="s">
        <v>1175</v>
      </c>
      <c r="U56" s="283">
        <v>137</v>
      </c>
      <c r="V56" s="283">
        <v>6187</v>
      </c>
      <c r="W56" s="283">
        <v>127</v>
      </c>
      <c r="X56" s="285">
        <v>2242</v>
      </c>
    </row>
    <row r="57" spans="2:24" ht="12">
      <c r="B57" s="236" t="s">
        <v>1035</v>
      </c>
      <c r="C57" s="282">
        <v>1247</v>
      </c>
      <c r="D57" s="248">
        <v>130401</v>
      </c>
      <c r="E57" s="283">
        <v>1173</v>
      </c>
      <c r="F57" s="283">
        <v>110821</v>
      </c>
      <c r="G57" s="283">
        <v>8</v>
      </c>
      <c r="H57" s="248">
        <v>131</v>
      </c>
      <c r="I57" s="283">
        <v>8</v>
      </c>
      <c r="J57" s="283">
        <v>131</v>
      </c>
      <c r="K57" s="142">
        <v>0</v>
      </c>
      <c r="L57" s="142">
        <v>0</v>
      </c>
      <c r="M57" s="142">
        <v>0</v>
      </c>
      <c r="N57" s="142">
        <v>0</v>
      </c>
      <c r="O57" s="283">
        <v>1202</v>
      </c>
      <c r="P57" s="248">
        <v>19449</v>
      </c>
      <c r="Q57" s="283">
        <v>1200</v>
      </c>
      <c r="R57" s="283">
        <v>13458</v>
      </c>
      <c r="S57" s="284" t="s">
        <v>1175</v>
      </c>
      <c r="T57" s="284" t="s">
        <v>1175</v>
      </c>
      <c r="U57" s="283">
        <v>231</v>
      </c>
      <c r="V57" s="283">
        <v>4457</v>
      </c>
      <c r="W57" s="283">
        <v>117</v>
      </c>
      <c r="X57" s="285">
        <v>1534</v>
      </c>
    </row>
    <row r="58" spans="2:24" ht="12">
      <c r="B58" s="236" t="s">
        <v>1037</v>
      </c>
      <c r="C58" s="282">
        <v>2888</v>
      </c>
      <c r="D58" s="248">
        <v>259282</v>
      </c>
      <c r="E58" s="283">
        <v>2678</v>
      </c>
      <c r="F58" s="283">
        <v>145330</v>
      </c>
      <c r="G58" s="283">
        <v>1799</v>
      </c>
      <c r="H58" s="248">
        <v>66902</v>
      </c>
      <c r="I58" s="283">
        <v>395</v>
      </c>
      <c r="J58" s="283">
        <v>12735</v>
      </c>
      <c r="K58" s="142">
        <v>1497</v>
      </c>
      <c r="L58" s="143">
        <v>49381</v>
      </c>
      <c r="M58" s="143">
        <v>151</v>
      </c>
      <c r="N58" s="283">
        <v>4786</v>
      </c>
      <c r="O58" s="283">
        <v>2731</v>
      </c>
      <c r="P58" s="248">
        <v>47050</v>
      </c>
      <c r="Q58" s="283">
        <v>2698</v>
      </c>
      <c r="R58" s="283">
        <v>31213</v>
      </c>
      <c r="S58" s="284" t="s">
        <v>1175</v>
      </c>
      <c r="T58" s="284" t="s">
        <v>1175</v>
      </c>
      <c r="U58" s="283">
        <v>116</v>
      </c>
      <c r="V58" s="283">
        <v>8196</v>
      </c>
      <c r="W58" s="283">
        <v>543</v>
      </c>
      <c r="X58" s="285">
        <v>7641</v>
      </c>
    </row>
    <row r="59" spans="2:24" ht="12">
      <c r="B59" s="236" t="s">
        <v>1039</v>
      </c>
      <c r="C59" s="282">
        <v>1683</v>
      </c>
      <c r="D59" s="248">
        <v>217732</v>
      </c>
      <c r="E59" s="283">
        <v>1655</v>
      </c>
      <c r="F59" s="283">
        <v>200442</v>
      </c>
      <c r="G59" s="283">
        <v>29</v>
      </c>
      <c r="H59" s="248">
        <v>908</v>
      </c>
      <c r="I59" s="283">
        <v>13</v>
      </c>
      <c r="J59" s="283">
        <v>463</v>
      </c>
      <c r="K59" s="142">
        <v>8</v>
      </c>
      <c r="L59" s="142">
        <v>241</v>
      </c>
      <c r="M59" s="143">
        <v>8</v>
      </c>
      <c r="N59" s="283">
        <v>204</v>
      </c>
      <c r="O59" s="283">
        <v>1607</v>
      </c>
      <c r="P59" s="248">
        <v>16382</v>
      </c>
      <c r="Q59" s="283">
        <v>1592</v>
      </c>
      <c r="R59" s="283">
        <v>10153</v>
      </c>
      <c r="S59" s="284" t="s">
        <v>1175</v>
      </c>
      <c r="T59" s="284" t="s">
        <v>1175</v>
      </c>
      <c r="U59" s="283">
        <v>140</v>
      </c>
      <c r="V59" s="283">
        <v>4837</v>
      </c>
      <c r="W59" s="283">
        <v>144</v>
      </c>
      <c r="X59" s="285">
        <v>1392</v>
      </c>
    </row>
    <row r="60" spans="2:24" ht="12">
      <c r="B60" s="236"/>
      <c r="C60" s="282"/>
      <c r="D60" s="143"/>
      <c r="E60" s="283"/>
      <c r="F60" s="283"/>
      <c r="G60" s="283"/>
      <c r="H60" s="143"/>
      <c r="I60" s="283"/>
      <c r="J60" s="283"/>
      <c r="K60" s="142"/>
      <c r="L60" s="143"/>
      <c r="M60" s="142"/>
      <c r="N60" s="283"/>
      <c r="O60" s="283"/>
      <c r="P60" s="143"/>
      <c r="Q60" s="283"/>
      <c r="R60" s="283"/>
      <c r="S60" s="283"/>
      <c r="T60" s="283"/>
      <c r="U60" s="283"/>
      <c r="V60" s="283"/>
      <c r="W60" s="283"/>
      <c r="X60" s="285"/>
    </row>
    <row r="61" spans="2:24" ht="12">
      <c r="B61" s="236" t="s">
        <v>1042</v>
      </c>
      <c r="C61" s="282">
        <v>1114</v>
      </c>
      <c r="D61" s="248">
        <v>170433</v>
      </c>
      <c r="E61" s="283">
        <v>1104</v>
      </c>
      <c r="F61" s="283">
        <v>163535</v>
      </c>
      <c r="G61" s="283">
        <v>51</v>
      </c>
      <c r="H61" s="248">
        <v>1269</v>
      </c>
      <c r="I61" s="283">
        <v>45</v>
      </c>
      <c r="J61" s="283">
        <v>854</v>
      </c>
      <c r="K61" s="142">
        <v>6</v>
      </c>
      <c r="L61" s="143">
        <v>415</v>
      </c>
      <c r="M61" s="143">
        <v>0</v>
      </c>
      <c r="N61" s="283">
        <v>0</v>
      </c>
      <c r="O61" s="283">
        <v>816</v>
      </c>
      <c r="P61" s="248">
        <v>5629</v>
      </c>
      <c r="Q61" s="283">
        <v>800</v>
      </c>
      <c r="R61" s="283">
        <v>4092</v>
      </c>
      <c r="S61" s="284" t="s">
        <v>1175</v>
      </c>
      <c r="T61" s="284" t="s">
        <v>1175</v>
      </c>
      <c r="U61" s="283">
        <v>13</v>
      </c>
      <c r="V61" s="283">
        <v>475</v>
      </c>
      <c r="W61" s="283">
        <v>113</v>
      </c>
      <c r="X61" s="285">
        <v>1062</v>
      </c>
    </row>
    <row r="62" spans="2:24" ht="12">
      <c r="B62" s="236" t="s">
        <v>1043</v>
      </c>
      <c r="C62" s="282">
        <v>2355</v>
      </c>
      <c r="D62" s="248">
        <v>412730</v>
      </c>
      <c r="E62" s="283">
        <v>2346</v>
      </c>
      <c r="F62" s="283">
        <v>401200</v>
      </c>
      <c r="G62" s="283">
        <v>30</v>
      </c>
      <c r="H62" s="248">
        <v>353</v>
      </c>
      <c r="I62" s="283">
        <v>30</v>
      </c>
      <c r="J62" s="283">
        <v>353</v>
      </c>
      <c r="K62" s="142">
        <v>0</v>
      </c>
      <c r="L62" s="142">
        <v>0</v>
      </c>
      <c r="M62" s="142">
        <v>0</v>
      </c>
      <c r="N62" s="142">
        <v>0</v>
      </c>
      <c r="O62" s="283">
        <v>1881</v>
      </c>
      <c r="P62" s="248">
        <v>11177</v>
      </c>
      <c r="Q62" s="283">
        <v>1853</v>
      </c>
      <c r="R62" s="283">
        <v>10186</v>
      </c>
      <c r="S62" s="284" t="s">
        <v>1175</v>
      </c>
      <c r="T62" s="284" t="s">
        <v>1175</v>
      </c>
      <c r="U62" s="283">
        <v>30</v>
      </c>
      <c r="V62" s="142">
        <v>267</v>
      </c>
      <c r="W62" s="283">
        <v>152</v>
      </c>
      <c r="X62" s="285">
        <v>724</v>
      </c>
    </row>
    <row r="63" spans="2:24" ht="12">
      <c r="B63" s="236" t="s">
        <v>1045</v>
      </c>
      <c r="C63" s="282">
        <v>1754</v>
      </c>
      <c r="D63" s="248">
        <v>388657</v>
      </c>
      <c r="E63" s="283">
        <v>1735</v>
      </c>
      <c r="F63" s="283">
        <v>367551</v>
      </c>
      <c r="G63" s="283">
        <v>255</v>
      </c>
      <c r="H63" s="248">
        <v>3366</v>
      </c>
      <c r="I63" s="283">
        <v>249</v>
      </c>
      <c r="J63" s="283">
        <v>3121</v>
      </c>
      <c r="K63" s="142">
        <v>3</v>
      </c>
      <c r="L63" s="143">
        <v>200</v>
      </c>
      <c r="M63" s="143">
        <v>6</v>
      </c>
      <c r="N63" s="142">
        <v>45</v>
      </c>
      <c r="O63" s="283">
        <v>1637</v>
      </c>
      <c r="P63" s="248">
        <v>17740</v>
      </c>
      <c r="Q63" s="283">
        <v>1568</v>
      </c>
      <c r="R63" s="283">
        <v>12179</v>
      </c>
      <c r="S63" s="284" t="s">
        <v>1175</v>
      </c>
      <c r="T63" s="284" t="s">
        <v>1175</v>
      </c>
      <c r="U63" s="283">
        <v>17</v>
      </c>
      <c r="V63" s="283">
        <v>2501</v>
      </c>
      <c r="W63" s="283">
        <v>315</v>
      </c>
      <c r="X63" s="285">
        <v>3060</v>
      </c>
    </row>
    <row r="64" spans="2:24" ht="12">
      <c r="B64" s="236" t="s">
        <v>1047</v>
      </c>
      <c r="C64" s="282">
        <v>1589</v>
      </c>
      <c r="D64" s="248">
        <v>327328</v>
      </c>
      <c r="E64" s="283">
        <v>1458</v>
      </c>
      <c r="F64" s="283">
        <v>291132</v>
      </c>
      <c r="G64" s="283">
        <v>693</v>
      </c>
      <c r="H64" s="248">
        <v>14284</v>
      </c>
      <c r="I64" s="283">
        <v>687</v>
      </c>
      <c r="J64" s="283">
        <v>13697</v>
      </c>
      <c r="K64" s="142">
        <v>7</v>
      </c>
      <c r="L64" s="143">
        <v>587</v>
      </c>
      <c r="M64" s="143">
        <v>0</v>
      </c>
      <c r="N64" s="142">
        <v>0</v>
      </c>
      <c r="O64" s="283">
        <v>1488</v>
      </c>
      <c r="P64" s="248">
        <v>21912</v>
      </c>
      <c r="Q64" s="283">
        <v>1425</v>
      </c>
      <c r="R64" s="283">
        <v>17826</v>
      </c>
      <c r="S64" s="284" t="s">
        <v>1175</v>
      </c>
      <c r="T64" s="284" t="s">
        <v>1175</v>
      </c>
      <c r="U64" s="283">
        <v>6</v>
      </c>
      <c r="V64" s="283">
        <v>136</v>
      </c>
      <c r="W64" s="283">
        <v>285</v>
      </c>
      <c r="X64" s="285">
        <v>3950</v>
      </c>
    </row>
    <row r="65" spans="2:24" ht="12">
      <c r="B65" s="236" t="s">
        <v>1049</v>
      </c>
      <c r="C65" s="282">
        <v>1255</v>
      </c>
      <c r="D65" s="248">
        <v>219355</v>
      </c>
      <c r="E65" s="283">
        <v>1213</v>
      </c>
      <c r="F65" s="283">
        <v>185102</v>
      </c>
      <c r="G65" s="283">
        <v>787</v>
      </c>
      <c r="H65" s="248">
        <v>18193</v>
      </c>
      <c r="I65" s="283">
        <v>787</v>
      </c>
      <c r="J65" s="283">
        <v>18154</v>
      </c>
      <c r="K65" s="142">
        <v>0</v>
      </c>
      <c r="L65" s="142">
        <v>0</v>
      </c>
      <c r="M65" s="143">
        <v>5</v>
      </c>
      <c r="N65" s="142">
        <v>39</v>
      </c>
      <c r="O65" s="283">
        <v>1017</v>
      </c>
      <c r="P65" s="248">
        <v>16060</v>
      </c>
      <c r="Q65" s="283">
        <v>1011</v>
      </c>
      <c r="R65" s="283">
        <v>14303</v>
      </c>
      <c r="S65" s="284" t="s">
        <v>1175</v>
      </c>
      <c r="T65" s="284" t="s">
        <v>1175</v>
      </c>
      <c r="U65" s="283">
        <v>8</v>
      </c>
      <c r="V65" s="283">
        <v>1253</v>
      </c>
      <c r="W65" s="283">
        <v>47</v>
      </c>
      <c r="X65" s="285">
        <v>504</v>
      </c>
    </row>
    <row r="66" spans="2:24" ht="12">
      <c r="B66" s="236" t="s">
        <v>1051</v>
      </c>
      <c r="C66" s="282">
        <v>1078</v>
      </c>
      <c r="D66" s="248">
        <v>244294</v>
      </c>
      <c r="E66" s="283">
        <v>1066</v>
      </c>
      <c r="F66" s="283">
        <v>235040</v>
      </c>
      <c r="G66" s="283">
        <v>194</v>
      </c>
      <c r="H66" s="248">
        <v>1848</v>
      </c>
      <c r="I66" s="283">
        <v>171</v>
      </c>
      <c r="J66" s="283">
        <v>1564</v>
      </c>
      <c r="K66" s="142">
        <v>27</v>
      </c>
      <c r="L66" s="142">
        <v>254</v>
      </c>
      <c r="M66" s="142">
        <v>2</v>
      </c>
      <c r="N66" s="142">
        <v>30</v>
      </c>
      <c r="O66" s="283">
        <v>999</v>
      </c>
      <c r="P66" s="248">
        <v>7406</v>
      </c>
      <c r="Q66" s="283">
        <v>984</v>
      </c>
      <c r="R66" s="283">
        <v>6612</v>
      </c>
      <c r="S66" s="284" t="s">
        <v>1175</v>
      </c>
      <c r="T66" s="284" t="s">
        <v>1175</v>
      </c>
      <c r="U66" s="284">
        <v>9</v>
      </c>
      <c r="V66" s="142">
        <v>98</v>
      </c>
      <c r="W66" s="283">
        <v>96</v>
      </c>
      <c r="X66" s="285">
        <v>696</v>
      </c>
    </row>
    <row r="67" spans="2:24" ht="12">
      <c r="B67" s="236" t="s">
        <v>1053</v>
      </c>
      <c r="C67" s="282">
        <v>1007</v>
      </c>
      <c r="D67" s="248">
        <v>129747</v>
      </c>
      <c r="E67" s="283">
        <v>955</v>
      </c>
      <c r="F67" s="283">
        <v>106162</v>
      </c>
      <c r="G67" s="283">
        <v>470</v>
      </c>
      <c r="H67" s="248">
        <v>11110</v>
      </c>
      <c r="I67" s="283">
        <v>392</v>
      </c>
      <c r="J67" s="283">
        <v>8070</v>
      </c>
      <c r="K67" s="142">
        <v>91</v>
      </c>
      <c r="L67" s="142">
        <v>2840</v>
      </c>
      <c r="M67" s="143">
        <v>3</v>
      </c>
      <c r="N67" s="142">
        <v>200</v>
      </c>
      <c r="O67" s="283">
        <v>931</v>
      </c>
      <c r="P67" s="248">
        <v>12475</v>
      </c>
      <c r="Q67" s="283">
        <v>923</v>
      </c>
      <c r="R67" s="283">
        <v>5700</v>
      </c>
      <c r="S67" s="284" t="s">
        <v>1175</v>
      </c>
      <c r="T67" s="284" t="s">
        <v>1175</v>
      </c>
      <c r="U67" s="283">
        <v>61</v>
      </c>
      <c r="V67" s="283">
        <v>5465</v>
      </c>
      <c r="W67" s="283">
        <v>75</v>
      </c>
      <c r="X67" s="285">
        <v>1310</v>
      </c>
    </row>
    <row r="68" spans="2:24" ht="12">
      <c r="B68" s="236" t="s">
        <v>1055</v>
      </c>
      <c r="C68" s="282">
        <v>1281</v>
      </c>
      <c r="D68" s="248">
        <v>92746</v>
      </c>
      <c r="E68" s="283">
        <v>1197</v>
      </c>
      <c r="F68" s="283">
        <v>77710</v>
      </c>
      <c r="G68" s="283">
        <v>261</v>
      </c>
      <c r="H68" s="248">
        <v>3824</v>
      </c>
      <c r="I68" s="283">
        <v>164</v>
      </c>
      <c r="J68" s="283">
        <v>1903</v>
      </c>
      <c r="K68" s="142">
        <v>94</v>
      </c>
      <c r="L68" s="143">
        <v>1726</v>
      </c>
      <c r="M68" s="143">
        <v>17</v>
      </c>
      <c r="N68" s="143">
        <v>195</v>
      </c>
      <c r="O68" s="283">
        <v>1242</v>
      </c>
      <c r="P68" s="248">
        <v>11212</v>
      </c>
      <c r="Q68" s="283">
        <v>1214</v>
      </c>
      <c r="R68" s="283">
        <v>7101</v>
      </c>
      <c r="S68" s="284" t="s">
        <v>1175</v>
      </c>
      <c r="T68" s="284" t="s">
        <v>1175</v>
      </c>
      <c r="U68" s="283">
        <v>32</v>
      </c>
      <c r="V68" s="283">
        <v>2123</v>
      </c>
      <c r="W68" s="283">
        <v>268</v>
      </c>
      <c r="X68" s="285">
        <v>1988</v>
      </c>
    </row>
    <row r="69" spans="2:24" ht="12">
      <c r="B69" s="236" t="s">
        <v>1057</v>
      </c>
      <c r="C69" s="282">
        <v>2673</v>
      </c>
      <c r="D69" s="248">
        <v>372132</v>
      </c>
      <c r="E69" s="283">
        <v>2307</v>
      </c>
      <c r="F69" s="283">
        <v>304151</v>
      </c>
      <c r="G69" s="283">
        <v>508</v>
      </c>
      <c r="H69" s="248">
        <v>16468</v>
      </c>
      <c r="I69" s="283">
        <v>461</v>
      </c>
      <c r="J69" s="283">
        <v>12622</v>
      </c>
      <c r="K69" s="142">
        <v>54</v>
      </c>
      <c r="L69" s="143">
        <v>3838</v>
      </c>
      <c r="M69" s="143">
        <v>2</v>
      </c>
      <c r="N69" s="143">
        <v>8</v>
      </c>
      <c r="O69" s="283">
        <v>2506</v>
      </c>
      <c r="P69" s="248">
        <v>51513</v>
      </c>
      <c r="Q69" s="283">
        <v>2466</v>
      </c>
      <c r="R69" s="283">
        <v>41270</v>
      </c>
      <c r="S69" s="284" t="s">
        <v>1175</v>
      </c>
      <c r="T69" s="284" t="s">
        <v>1175</v>
      </c>
      <c r="U69" s="283">
        <v>43</v>
      </c>
      <c r="V69" s="283">
        <v>2333</v>
      </c>
      <c r="W69" s="283">
        <v>482</v>
      </c>
      <c r="X69" s="285">
        <v>7910</v>
      </c>
    </row>
    <row r="70" spans="2:24" ht="12">
      <c r="B70" s="236" t="s">
        <v>1059</v>
      </c>
      <c r="C70" s="282">
        <v>1044</v>
      </c>
      <c r="D70" s="248">
        <v>144627</v>
      </c>
      <c r="E70" s="283">
        <v>1020</v>
      </c>
      <c r="F70" s="283">
        <v>128006</v>
      </c>
      <c r="G70" s="283">
        <v>119</v>
      </c>
      <c r="H70" s="248">
        <v>2391</v>
      </c>
      <c r="I70" s="283">
        <v>114</v>
      </c>
      <c r="J70" s="283">
        <v>2101</v>
      </c>
      <c r="K70" s="142">
        <v>5</v>
      </c>
      <c r="L70" s="142">
        <v>280</v>
      </c>
      <c r="M70" s="142">
        <v>1</v>
      </c>
      <c r="N70" s="142">
        <v>10</v>
      </c>
      <c r="O70" s="283">
        <v>903</v>
      </c>
      <c r="P70" s="248">
        <v>14230</v>
      </c>
      <c r="Q70" s="283">
        <v>888</v>
      </c>
      <c r="R70" s="283">
        <v>5915</v>
      </c>
      <c r="S70" s="284" t="s">
        <v>1175</v>
      </c>
      <c r="T70" s="284" t="s">
        <v>1175</v>
      </c>
      <c r="U70" s="283">
        <v>27</v>
      </c>
      <c r="V70" s="283">
        <v>6775</v>
      </c>
      <c r="W70" s="283">
        <v>78</v>
      </c>
      <c r="X70" s="285">
        <v>1540</v>
      </c>
    </row>
    <row r="71" spans="2:24" ht="12">
      <c r="B71" s="236" t="s">
        <v>1061</v>
      </c>
      <c r="C71" s="282">
        <v>851</v>
      </c>
      <c r="D71" s="248">
        <v>115388</v>
      </c>
      <c r="E71" s="283">
        <v>795</v>
      </c>
      <c r="F71" s="283">
        <v>105006</v>
      </c>
      <c r="G71" s="283">
        <v>263</v>
      </c>
      <c r="H71" s="248">
        <v>4646</v>
      </c>
      <c r="I71" s="283">
        <v>262</v>
      </c>
      <c r="J71" s="283">
        <v>4596</v>
      </c>
      <c r="K71" s="142">
        <v>0</v>
      </c>
      <c r="L71" s="142">
        <v>0</v>
      </c>
      <c r="M71" s="142">
        <v>1</v>
      </c>
      <c r="N71" s="142">
        <v>50</v>
      </c>
      <c r="O71" s="283">
        <v>733</v>
      </c>
      <c r="P71" s="248">
        <v>5736</v>
      </c>
      <c r="Q71" s="283">
        <v>714</v>
      </c>
      <c r="R71" s="283">
        <v>3786</v>
      </c>
      <c r="S71" s="284" t="s">
        <v>1175</v>
      </c>
      <c r="T71" s="284" t="s">
        <v>1175</v>
      </c>
      <c r="U71" s="283">
        <v>36</v>
      </c>
      <c r="V71" s="283">
        <v>1361</v>
      </c>
      <c r="W71" s="283">
        <v>72</v>
      </c>
      <c r="X71" s="285">
        <v>589</v>
      </c>
    </row>
    <row r="72" spans="2:24" ht="12">
      <c r="B72" s="287" t="s">
        <v>1063</v>
      </c>
      <c r="C72" s="288">
        <v>1176</v>
      </c>
      <c r="D72" s="289">
        <v>155650</v>
      </c>
      <c r="E72" s="290">
        <v>1125</v>
      </c>
      <c r="F72" s="290">
        <v>137548</v>
      </c>
      <c r="G72" s="290">
        <v>136</v>
      </c>
      <c r="H72" s="289">
        <v>4710</v>
      </c>
      <c r="I72" s="290">
        <v>129</v>
      </c>
      <c r="J72" s="290">
        <v>3737</v>
      </c>
      <c r="K72" s="291">
        <v>11</v>
      </c>
      <c r="L72" s="291">
        <v>973</v>
      </c>
      <c r="M72" s="291">
        <v>0</v>
      </c>
      <c r="N72" s="291">
        <v>0</v>
      </c>
      <c r="O72" s="290">
        <v>1081</v>
      </c>
      <c r="P72" s="289">
        <v>13392</v>
      </c>
      <c r="Q72" s="290">
        <v>1060</v>
      </c>
      <c r="R72" s="290">
        <v>9337</v>
      </c>
      <c r="S72" s="292" t="s">
        <v>1176</v>
      </c>
      <c r="T72" s="292" t="s">
        <v>1176</v>
      </c>
      <c r="U72" s="290">
        <v>60</v>
      </c>
      <c r="V72" s="290">
        <v>1993</v>
      </c>
      <c r="W72" s="290">
        <v>190</v>
      </c>
      <c r="X72" s="293">
        <v>2062</v>
      </c>
    </row>
    <row r="73" spans="2:3" ht="12">
      <c r="B73" s="230" t="s">
        <v>1177</v>
      </c>
      <c r="C73" s="230"/>
    </row>
    <row r="74" ht="12">
      <c r="C74" s="230"/>
    </row>
  </sheetData>
  <mergeCells count="31">
    <mergeCell ref="P5:P6"/>
    <mergeCell ref="Q5:Q6"/>
    <mergeCell ref="L5:L6"/>
    <mergeCell ref="M5:M6"/>
    <mergeCell ref="N5:N6"/>
    <mergeCell ref="O5:O6"/>
    <mergeCell ref="B5:B6"/>
    <mergeCell ref="G5:G6"/>
    <mergeCell ref="H5:H6"/>
    <mergeCell ref="I5:I6"/>
    <mergeCell ref="C4:C6"/>
    <mergeCell ref="B3:B4"/>
    <mergeCell ref="E3:F3"/>
    <mergeCell ref="G3:N3"/>
    <mergeCell ref="J5:J6"/>
    <mergeCell ref="K5:K6"/>
    <mergeCell ref="W4:X5"/>
    <mergeCell ref="R5:R6"/>
    <mergeCell ref="U4:V5"/>
    <mergeCell ref="Q4:T4"/>
    <mergeCell ref="S5:T5"/>
    <mergeCell ref="O3:X3"/>
    <mergeCell ref="D4:D6"/>
    <mergeCell ref="E4:E6"/>
    <mergeCell ref="F4:F6"/>
    <mergeCell ref="G4:H4"/>
    <mergeCell ref="I4:J4"/>
    <mergeCell ref="K4:L4"/>
    <mergeCell ref="M4:N4"/>
    <mergeCell ref="O4:P4"/>
    <mergeCell ref="C3:D3"/>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Q125"/>
  <sheetViews>
    <sheetView workbookViewId="0" topLeftCell="A1">
      <selection activeCell="A1" sqref="A1"/>
    </sheetView>
  </sheetViews>
  <sheetFormatPr defaultColWidth="9.00390625" defaultRowHeight="15" customHeight="1"/>
  <cols>
    <col min="1" max="1" width="9.75390625" style="294" customWidth="1"/>
    <col min="2" max="2" width="10.625" style="294" customWidth="1"/>
    <col min="3" max="3" width="8.75390625" style="294" customWidth="1"/>
    <col min="4" max="5" width="10.625" style="294" customWidth="1"/>
    <col min="6" max="6" width="10.625" style="295" customWidth="1"/>
    <col min="7" max="7" width="7.875" style="295" customWidth="1"/>
    <col min="8" max="9" width="10.625" style="295" customWidth="1"/>
    <col min="10" max="11" width="9.625" style="294" customWidth="1"/>
    <col min="12" max="17" width="8.125" style="294" customWidth="1"/>
    <col min="18" max="16384" width="9.00390625" style="294" customWidth="1"/>
  </cols>
  <sheetData>
    <row r="1" ht="9" customHeight="1"/>
    <row r="2" ht="13.5" customHeight="1">
      <c r="A2" s="296" t="s">
        <v>1189</v>
      </c>
    </row>
    <row r="3" ht="13.5" customHeight="1">
      <c r="A3" s="297"/>
    </row>
    <row r="4" spans="2:12" ht="13.5" customHeight="1" thickBot="1">
      <c r="B4" s="298"/>
      <c r="F4" s="299"/>
      <c r="G4" s="299"/>
      <c r="H4" s="299"/>
      <c r="I4" s="300" t="s">
        <v>1182</v>
      </c>
      <c r="L4" s="298"/>
    </row>
    <row r="5" spans="1:17" ht="13.5" customHeight="1" thickTop="1">
      <c r="A5" s="1339" t="s">
        <v>1127</v>
      </c>
      <c r="B5" s="301" t="s">
        <v>1179</v>
      </c>
      <c r="C5" s="301"/>
      <c r="D5" s="302"/>
      <c r="E5" s="302"/>
      <c r="F5" s="303" t="s">
        <v>1180</v>
      </c>
      <c r="G5" s="304"/>
      <c r="H5" s="304"/>
      <c r="I5" s="304"/>
      <c r="J5" s="298"/>
      <c r="K5" s="305"/>
      <c r="L5" s="305"/>
      <c r="M5" s="305"/>
      <c r="N5" s="305"/>
      <c r="O5" s="298"/>
      <c r="P5" s="298"/>
      <c r="Q5" s="298"/>
    </row>
    <row r="6" spans="1:17" ht="25.5" customHeight="1">
      <c r="A6" s="1340"/>
      <c r="B6" s="306" t="s">
        <v>1181</v>
      </c>
      <c r="C6" s="307" t="s">
        <v>1183</v>
      </c>
      <c r="D6" s="308" t="s">
        <v>1184</v>
      </c>
      <c r="E6" s="308" t="s">
        <v>1185</v>
      </c>
      <c r="F6" s="309" t="s">
        <v>1181</v>
      </c>
      <c r="G6" s="307" t="s">
        <v>1183</v>
      </c>
      <c r="H6" s="308" t="s">
        <v>1186</v>
      </c>
      <c r="I6" s="310" t="s">
        <v>1185</v>
      </c>
      <c r="J6" s="311"/>
      <c r="K6" s="311"/>
      <c r="L6" s="298"/>
      <c r="M6" s="312"/>
      <c r="N6" s="298"/>
      <c r="O6" s="312"/>
      <c r="P6" s="298"/>
      <c r="Q6" s="312"/>
    </row>
    <row r="7" spans="1:17" ht="6.75" customHeight="1">
      <c r="A7" s="313"/>
      <c r="B7" s="314"/>
      <c r="C7" s="315"/>
      <c r="D7" s="311"/>
      <c r="E7" s="311"/>
      <c r="F7" s="316"/>
      <c r="G7" s="317"/>
      <c r="H7" s="317"/>
      <c r="I7" s="318"/>
      <c r="J7" s="311"/>
      <c r="K7" s="311"/>
      <c r="L7" s="298"/>
      <c r="M7" s="312"/>
      <c r="N7" s="298"/>
      <c r="O7" s="312"/>
      <c r="P7" s="298"/>
      <c r="Q7" s="312"/>
    </row>
    <row r="8" spans="1:17" ht="12" customHeight="1">
      <c r="A8" s="313" t="s">
        <v>1187</v>
      </c>
      <c r="B8" s="319">
        <v>100200</v>
      </c>
      <c r="C8" s="286">
        <v>577</v>
      </c>
      <c r="D8" s="286">
        <v>578200</v>
      </c>
      <c r="E8" s="286">
        <v>108</v>
      </c>
      <c r="F8" s="286">
        <v>777</v>
      </c>
      <c r="G8" s="286">
        <v>240</v>
      </c>
      <c r="H8" s="286">
        <v>1860</v>
      </c>
      <c r="I8" s="320">
        <v>96</v>
      </c>
      <c r="J8" s="311"/>
      <c r="K8" s="311"/>
      <c r="L8" s="298"/>
      <c r="M8" s="312"/>
      <c r="N8" s="298"/>
      <c r="O8" s="312"/>
      <c r="P8" s="298"/>
      <c r="Q8" s="312"/>
    </row>
    <row r="9" spans="1:17" ht="12" customHeight="1">
      <c r="A9" s="321">
        <v>49</v>
      </c>
      <c r="B9" s="319">
        <v>100300</v>
      </c>
      <c r="C9" s="286">
        <v>566</v>
      </c>
      <c r="D9" s="286">
        <v>567700</v>
      </c>
      <c r="E9" s="286">
        <v>103</v>
      </c>
      <c r="F9" s="286">
        <v>196</v>
      </c>
      <c r="G9" s="286">
        <v>261</v>
      </c>
      <c r="H9" s="286">
        <v>512</v>
      </c>
      <c r="I9" s="320">
        <v>110</v>
      </c>
      <c r="J9" s="311"/>
      <c r="K9" s="311"/>
      <c r="L9" s="298"/>
      <c r="M9" s="312"/>
      <c r="N9" s="298"/>
      <c r="O9" s="312"/>
      <c r="P9" s="298"/>
      <c r="Q9" s="312"/>
    </row>
    <row r="10" spans="1:17" ht="12" customHeight="1">
      <c r="A10" s="321">
        <v>50</v>
      </c>
      <c r="B10" s="319">
        <v>101900</v>
      </c>
      <c r="C10" s="286">
        <v>612</v>
      </c>
      <c r="D10" s="286">
        <v>623600</v>
      </c>
      <c r="E10" s="286">
        <v>112</v>
      </c>
      <c r="F10" s="286">
        <v>147</v>
      </c>
      <c r="G10" s="286">
        <v>152</v>
      </c>
      <c r="H10" s="286">
        <v>223</v>
      </c>
      <c r="I10" s="320">
        <v>64</v>
      </c>
      <c r="J10" s="311"/>
      <c r="K10" s="311"/>
      <c r="L10" s="298"/>
      <c r="M10" s="312"/>
      <c r="N10" s="298"/>
      <c r="O10" s="312"/>
      <c r="P10" s="298"/>
      <c r="Q10" s="312"/>
    </row>
    <row r="11" spans="1:17" ht="12" customHeight="1">
      <c r="A11" s="321">
        <v>51</v>
      </c>
      <c r="B11" s="319">
        <v>101800</v>
      </c>
      <c r="C11" s="286">
        <v>511</v>
      </c>
      <c r="D11" s="286">
        <v>520200</v>
      </c>
      <c r="E11" s="286">
        <v>92</v>
      </c>
      <c r="F11" s="286">
        <v>94</v>
      </c>
      <c r="G11" s="286">
        <v>171</v>
      </c>
      <c r="H11" s="286">
        <v>161</v>
      </c>
      <c r="I11" s="320">
        <v>72</v>
      </c>
      <c r="J11" s="311"/>
      <c r="K11" s="311"/>
      <c r="L11" s="298"/>
      <c r="M11" s="312"/>
      <c r="N11" s="298"/>
      <c r="O11" s="312"/>
      <c r="P11" s="298"/>
      <c r="Q11" s="312"/>
    </row>
    <row r="12" spans="1:17" ht="12" customHeight="1">
      <c r="A12" s="321">
        <v>52</v>
      </c>
      <c r="B12" s="319">
        <v>101200</v>
      </c>
      <c r="C12" s="286">
        <v>581</v>
      </c>
      <c r="D12" s="286">
        <v>588000</v>
      </c>
      <c r="E12" s="286">
        <v>104</v>
      </c>
      <c r="F12" s="286">
        <v>62</v>
      </c>
      <c r="G12" s="286">
        <v>237</v>
      </c>
      <c r="H12" s="286">
        <v>147</v>
      </c>
      <c r="I12" s="320">
        <v>100</v>
      </c>
      <c r="J12" s="311"/>
      <c r="K12" s="311"/>
      <c r="L12" s="298"/>
      <c r="M12" s="312"/>
      <c r="N12" s="298"/>
      <c r="O12" s="312"/>
      <c r="P12" s="298"/>
      <c r="Q12" s="312"/>
    </row>
    <row r="13" spans="1:17" ht="6.75" customHeight="1">
      <c r="A13" s="322"/>
      <c r="B13" s="286"/>
      <c r="C13" s="286"/>
      <c r="D13" s="286"/>
      <c r="E13" s="286"/>
      <c r="F13" s="286"/>
      <c r="G13" s="286"/>
      <c r="H13" s="286"/>
      <c r="I13" s="320"/>
      <c r="J13" s="311"/>
      <c r="K13" s="311"/>
      <c r="L13" s="298"/>
      <c r="M13" s="312"/>
      <c r="N13" s="298"/>
      <c r="O13" s="312"/>
      <c r="P13" s="298"/>
      <c r="Q13" s="312"/>
    </row>
    <row r="14" spans="1:17" s="330" customFormat="1" ht="12" customHeight="1">
      <c r="A14" s="323">
        <v>53</v>
      </c>
      <c r="B14" s="324">
        <v>97800</v>
      </c>
      <c r="C14" s="325">
        <v>579</v>
      </c>
      <c r="D14" s="325">
        <v>566300</v>
      </c>
      <c r="E14" s="325">
        <v>104</v>
      </c>
      <c r="F14" s="325">
        <v>46</v>
      </c>
      <c r="G14" s="325">
        <v>72</v>
      </c>
      <c r="H14" s="325">
        <v>33</v>
      </c>
      <c r="I14" s="326">
        <v>32</v>
      </c>
      <c r="J14" s="327"/>
      <c r="K14" s="327"/>
      <c r="L14" s="328"/>
      <c r="M14" s="329"/>
      <c r="N14" s="328"/>
      <c r="O14" s="329"/>
      <c r="P14" s="328"/>
      <c r="Q14" s="329"/>
    </row>
    <row r="15" spans="1:17" s="330" customFormat="1" ht="9.75" customHeight="1">
      <c r="A15" s="331"/>
      <c r="B15" s="324"/>
      <c r="C15" s="325"/>
      <c r="D15" s="325"/>
      <c r="E15" s="325"/>
      <c r="F15" s="325"/>
      <c r="G15" s="325"/>
      <c r="H15" s="325"/>
      <c r="I15" s="326"/>
      <c r="J15" s="327"/>
      <c r="K15" s="327"/>
      <c r="L15" s="328"/>
      <c r="M15" s="329"/>
      <c r="N15" s="328"/>
      <c r="O15" s="329"/>
      <c r="P15" s="328"/>
      <c r="Q15" s="329"/>
    </row>
    <row r="16" spans="1:17" s="330" customFormat="1" ht="12" customHeight="1">
      <c r="A16" s="331" t="s">
        <v>1020</v>
      </c>
      <c r="B16" s="332">
        <v>25600</v>
      </c>
      <c r="C16" s="333">
        <v>593</v>
      </c>
      <c r="D16" s="333">
        <v>151900</v>
      </c>
      <c r="E16" s="333">
        <v>104</v>
      </c>
      <c r="F16" s="333">
        <v>20</v>
      </c>
      <c r="G16" s="333">
        <v>110</v>
      </c>
      <c r="H16" s="333">
        <v>22</v>
      </c>
      <c r="I16" s="334">
        <v>45</v>
      </c>
      <c r="J16" s="335"/>
      <c r="K16" s="335"/>
      <c r="L16" s="336"/>
      <c r="M16" s="336"/>
      <c r="N16" s="335"/>
      <c r="O16" s="335"/>
      <c r="P16" s="335"/>
      <c r="Q16" s="335"/>
    </row>
    <row r="17" spans="1:17" s="330" customFormat="1" ht="12" customHeight="1">
      <c r="A17" s="331" t="s">
        <v>1022</v>
      </c>
      <c r="B17" s="332">
        <v>14800</v>
      </c>
      <c r="C17" s="333">
        <v>559</v>
      </c>
      <c r="D17" s="333">
        <v>82700</v>
      </c>
      <c r="E17" s="333">
        <v>110</v>
      </c>
      <c r="F17" s="337">
        <v>4</v>
      </c>
      <c r="G17" s="333">
        <v>110</v>
      </c>
      <c r="H17" s="337">
        <v>4</v>
      </c>
      <c r="I17" s="334">
        <v>45</v>
      </c>
      <c r="J17" s="335"/>
      <c r="K17" s="335"/>
      <c r="L17" s="336"/>
      <c r="M17" s="336"/>
      <c r="N17" s="335"/>
      <c r="O17" s="335"/>
      <c r="P17" s="335"/>
      <c r="Q17" s="335"/>
    </row>
    <row r="18" spans="1:17" s="330" customFormat="1" ht="12" customHeight="1">
      <c r="A18" s="331" t="s">
        <v>1024</v>
      </c>
      <c r="B18" s="332">
        <v>21400</v>
      </c>
      <c r="C18" s="333">
        <v>572</v>
      </c>
      <c r="D18" s="333">
        <v>122400</v>
      </c>
      <c r="E18" s="333">
        <v>100</v>
      </c>
      <c r="F18" s="333">
        <v>20</v>
      </c>
      <c r="G18" s="333">
        <v>25</v>
      </c>
      <c r="H18" s="333">
        <v>5</v>
      </c>
      <c r="I18" s="334">
        <v>12</v>
      </c>
      <c r="J18" s="335"/>
      <c r="K18" s="335"/>
      <c r="L18" s="336"/>
      <c r="M18" s="336"/>
      <c r="N18" s="335"/>
      <c r="O18" s="335"/>
      <c r="P18" s="335"/>
      <c r="Q18" s="335"/>
    </row>
    <row r="19" spans="1:17" s="330" customFormat="1" ht="12" customHeight="1">
      <c r="A19" s="331" t="s">
        <v>1026</v>
      </c>
      <c r="B19" s="332">
        <v>36000</v>
      </c>
      <c r="C19" s="333">
        <v>581</v>
      </c>
      <c r="D19" s="333">
        <v>209300</v>
      </c>
      <c r="E19" s="333">
        <v>104</v>
      </c>
      <c r="F19" s="333">
        <v>2</v>
      </c>
      <c r="G19" s="333">
        <v>123</v>
      </c>
      <c r="H19" s="333">
        <v>2</v>
      </c>
      <c r="I19" s="334">
        <v>59</v>
      </c>
      <c r="J19" s="335"/>
      <c r="K19" s="335"/>
      <c r="L19" s="336"/>
      <c r="M19" s="336"/>
      <c r="N19" s="335"/>
      <c r="O19" s="335"/>
      <c r="P19" s="335"/>
      <c r="Q19" s="335"/>
    </row>
    <row r="20" spans="1:17" s="330" customFormat="1" ht="12" customHeight="1">
      <c r="A20" s="331"/>
      <c r="B20" s="333"/>
      <c r="C20" s="333"/>
      <c r="D20" s="333"/>
      <c r="E20" s="333"/>
      <c r="F20" s="333"/>
      <c r="G20" s="333"/>
      <c r="H20" s="333"/>
      <c r="I20" s="334"/>
      <c r="J20" s="335"/>
      <c r="K20" s="335"/>
      <c r="L20" s="336"/>
      <c r="M20" s="336"/>
      <c r="N20" s="335"/>
      <c r="O20" s="335"/>
      <c r="P20" s="335"/>
      <c r="Q20" s="335"/>
    </row>
    <row r="21" spans="1:17" ht="12" customHeight="1">
      <c r="A21" s="338" t="s">
        <v>1029</v>
      </c>
      <c r="B21" s="339">
        <v>5030</v>
      </c>
      <c r="C21" s="339">
        <v>610</v>
      </c>
      <c r="D21" s="339">
        <v>30700</v>
      </c>
      <c r="E21" s="339">
        <v>103</v>
      </c>
      <c r="F21" s="340">
        <v>0</v>
      </c>
      <c r="G21" s="340">
        <v>0</v>
      </c>
      <c r="H21" s="340">
        <v>0</v>
      </c>
      <c r="I21" s="341">
        <v>0</v>
      </c>
      <c r="J21" s="342"/>
      <c r="K21" s="342"/>
      <c r="L21" s="343"/>
      <c r="M21" s="343"/>
      <c r="N21" s="342"/>
      <c r="O21" s="342"/>
      <c r="P21" s="342"/>
      <c r="Q21" s="342"/>
    </row>
    <row r="22" spans="1:17" ht="12" customHeight="1">
      <c r="A22" s="338" t="s">
        <v>1030</v>
      </c>
      <c r="B22" s="339">
        <v>4220</v>
      </c>
      <c r="C22" s="339">
        <v>573</v>
      </c>
      <c r="D22" s="339">
        <v>24200</v>
      </c>
      <c r="E22" s="339">
        <v>100</v>
      </c>
      <c r="F22" s="340">
        <v>20</v>
      </c>
      <c r="G22" s="340">
        <v>25</v>
      </c>
      <c r="H22" s="340">
        <v>5</v>
      </c>
      <c r="I22" s="344">
        <v>12</v>
      </c>
      <c r="J22" s="342"/>
      <c r="K22" s="342"/>
      <c r="L22" s="343"/>
      <c r="M22" s="298"/>
      <c r="N22" s="342"/>
      <c r="O22" s="342"/>
      <c r="P22" s="342"/>
      <c r="Q22" s="342"/>
    </row>
    <row r="23" spans="1:17" ht="12" customHeight="1">
      <c r="A23" s="338" t="s">
        <v>1032</v>
      </c>
      <c r="B23" s="339">
        <v>6040</v>
      </c>
      <c r="C23" s="339">
        <v>586</v>
      </c>
      <c r="D23" s="339">
        <v>35400</v>
      </c>
      <c r="E23" s="339">
        <v>103</v>
      </c>
      <c r="F23" s="340">
        <v>0</v>
      </c>
      <c r="G23" s="340">
        <v>0</v>
      </c>
      <c r="H23" s="340">
        <v>0</v>
      </c>
      <c r="I23" s="341">
        <v>0</v>
      </c>
      <c r="J23" s="342"/>
      <c r="K23" s="342"/>
      <c r="L23" s="343"/>
      <c r="M23" s="298"/>
      <c r="N23" s="342"/>
      <c r="O23" s="342"/>
      <c r="P23" s="342"/>
      <c r="Q23" s="342"/>
    </row>
    <row r="24" spans="1:17" ht="12" customHeight="1">
      <c r="A24" s="338" t="s">
        <v>1034</v>
      </c>
      <c r="B24" s="339">
        <v>7020</v>
      </c>
      <c r="C24" s="339">
        <v>609</v>
      </c>
      <c r="D24" s="339">
        <v>42800</v>
      </c>
      <c r="E24" s="339">
        <v>105</v>
      </c>
      <c r="F24" s="345">
        <v>0</v>
      </c>
      <c r="G24" s="340">
        <v>120</v>
      </c>
      <c r="H24" s="345">
        <v>0</v>
      </c>
      <c r="I24" s="341">
        <v>62</v>
      </c>
      <c r="J24" s="342"/>
      <c r="K24" s="342"/>
      <c r="L24" s="343"/>
      <c r="M24" s="298"/>
      <c r="N24" s="342"/>
      <c r="O24" s="342"/>
      <c r="P24" s="342"/>
      <c r="Q24" s="342"/>
    </row>
    <row r="25" spans="1:17" ht="12" customHeight="1">
      <c r="A25" s="338"/>
      <c r="B25" s="339"/>
      <c r="C25" s="339"/>
      <c r="D25" s="339"/>
      <c r="E25" s="339"/>
      <c r="F25" s="340"/>
      <c r="G25" s="340"/>
      <c r="H25" s="340"/>
      <c r="I25" s="341"/>
      <c r="J25" s="342"/>
      <c r="K25" s="342"/>
      <c r="L25" s="343"/>
      <c r="M25" s="298"/>
      <c r="N25" s="342"/>
      <c r="O25" s="342"/>
      <c r="P25" s="342"/>
      <c r="Q25" s="342"/>
    </row>
    <row r="26" spans="1:17" ht="12" customHeight="1">
      <c r="A26" s="338" t="s">
        <v>1036</v>
      </c>
      <c r="B26" s="339">
        <v>4610</v>
      </c>
      <c r="C26" s="339">
        <v>575</v>
      </c>
      <c r="D26" s="339">
        <v>26500</v>
      </c>
      <c r="E26" s="339">
        <v>109</v>
      </c>
      <c r="F26" s="345">
        <v>1</v>
      </c>
      <c r="G26" s="340">
        <v>120</v>
      </c>
      <c r="H26" s="345">
        <v>1</v>
      </c>
      <c r="I26" s="344">
        <v>46</v>
      </c>
      <c r="J26" s="342"/>
      <c r="K26" s="342"/>
      <c r="L26" s="343"/>
      <c r="M26" s="298"/>
      <c r="N26" s="342"/>
      <c r="O26" s="342"/>
      <c r="P26" s="342"/>
      <c r="Q26" s="342"/>
    </row>
    <row r="27" spans="1:17" ht="12" customHeight="1">
      <c r="A27" s="338" t="s">
        <v>1038</v>
      </c>
      <c r="B27" s="339">
        <v>2190</v>
      </c>
      <c r="C27" s="339">
        <v>627</v>
      </c>
      <c r="D27" s="339">
        <v>13700</v>
      </c>
      <c r="E27" s="339">
        <v>102</v>
      </c>
      <c r="F27" s="340">
        <v>0</v>
      </c>
      <c r="G27" s="340">
        <v>0</v>
      </c>
      <c r="H27" s="340">
        <v>0</v>
      </c>
      <c r="I27" s="341">
        <v>0</v>
      </c>
      <c r="J27" s="342"/>
      <c r="K27" s="342"/>
      <c r="L27" s="343"/>
      <c r="M27" s="298"/>
      <c r="N27" s="342"/>
      <c r="O27" s="342"/>
      <c r="P27" s="342"/>
      <c r="Q27" s="342"/>
    </row>
    <row r="28" spans="1:17" ht="12" customHeight="1">
      <c r="A28" s="338" t="s">
        <v>1040</v>
      </c>
      <c r="B28" s="339">
        <v>1460</v>
      </c>
      <c r="C28" s="339">
        <v>571</v>
      </c>
      <c r="D28" s="339">
        <v>8330</v>
      </c>
      <c r="E28" s="339">
        <v>105</v>
      </c>
      <c r="F28" s="340">
        <v>0</v>
      </c>
      <c r="G28" s="340">
        <v>0</v>
      </c>
      <c r="H28" s="340">
        <v>0</v>
      </c>
      <c r="I28" s="341">
        <v>0</v>
      </c>
      <c r="J28" s="342"/>
      <c r="K28" s="342"/>
      <c r="L28" s="343"/>
      <c r="M28" s="298"/>
      <c r="N28" s="342"/>
      <c r="O28" s="342"/>
      <c r="P28" s="342"/>
      <c r="Q28" s="342"/>
    </row>
    <row r="29" spans="1:17" ht="12" customHeight="1">
      <c r="A29" s="338" t="s">
        <v>1041</v>
      </c>
      <c r="B29" s="339">
        <v>2920</v>
      </c>
      <c r="C29" s="339">
        <v>594</v>
      </c>
      <c r="D29" s="339">
        <v>17300</v>
      </c>
      <c r="E29" s="339">
        <v>106</v>
      </c>
      <c r="F29" s="340">
        <v>2</v>
      </c>
      <c r="G29" s="340">
        <v>100</v>
      </c>
      <c r="H29" s="340">
        <v>2</v>
      </c>
      <c r="I29" s="341">
        <v>41</v>
      </c>
      <c r="J29" s="342"/>
      <c r="K29" s="342"/>
      <c r="L29" s="343"/>
      <c r="M29" s="298"/>
      <c r="N29" s="342"/>
      <c r="O29" s="342"/>
      <c r="P29" s="342"/>
      <c r="Q29" s="342"/>
    </row>
    <row r="30" spans="1:17" ht="12" customHeight="1">
      <c r="A30" s="338"/>
      <c r="B30" s="339"/>
      <c r="C30" s="339"/>
      <c r="D30" s="339"/>
      <c r="E30" s="339"/>
      <c r="F30" s="340"/>
      <c r="G30" s="340"/>
      <c r="H30" s="340"/>
      <c r="I30" s="341"/>
      <c r="J30" s="342"/>
      <c r="K30" s="342"/>
      <c r="L30" s="343"/>
      <c r="M30" s="298"/>
      <c r="N30" s="342"/>
      <c r="O30" s="342"/>
      <c r="P30" s="342"/>
      <c r="Q30" s="342"/>
    </row>
    <row r="31" spans="1:17" ht="12" customHeight="1">
      <c r="A31" s="338" t="s">
        <v>1044</v>
      </c>
      <c r="B31" s="339">
        <v>2990</v>
      </c>
      <c r="C31" s="339">
        <v>583</v>
      </c>
      <c r="D31" s="339">
        <v>17400</v>
      </c>
      <c r="E31" s="339">
        <v>101</v>
      </c>
      <c r="F31" s="340">
        <v>0</v>
      </c>
      <c r="G31" s="340">
        <v>0</v>
      </c>
      <c r="H31" s="340">
        <v>0</v>
      </c>
      <c r="I31" s="341">
        <v>0</v>
      </c>
      <c r="J31" s="342"/>
      <c r="K31" s="342"/>
      <c r="L31" s="343"/>
      <c r="M31" s="298"/>
      <c r="N31" s="342"/>
      <c r="O31" s="342"/>
      <c r="P31" s="342"/>
      <c r="Q31" s="342"/>
    </row>
    <row r="32" spans="1:17" ht="12" customHeight="1">
      <c r="A32" s="338" t="s">
        <v>1046</v>
      </c>
      <c r="B32" s="339">
        <v>2080</v>
      </c>
      <c r="C32" s="339">
        <v>620</v>
      </c>
      <c r="D32" s="339">
        <v>12900</v>
      </c>
      <c r="E32" s="339">
        <v>102</v>
      </c>
      <c r="F32" s="340">
        <v>0</v>
      </c>
      <c r="G32" s="340">
        <v>0</v>
      </c>
      <c r="H32" s="340">
        <v>0</v>
      </c>
      <c r="I32" s="341">
        <v>0</v>
      </c>
      <c r="J32" s="342"/>
      <c r="K32" s="342"/>
      <c r="L32" s="343"/>
      <c r="M32" s="298"/>
      <c r="N32" s="342"/>
      <c r="O32" s="342"/>
      <c r="P32" s="342"/>
      <c r="Q32" s="342"/>
    </row>
    <row r="33" spans="1:17" ht="12" customHeight="1">
      <c r="A33" s="338" t="s">
        <v>1048</v>
      </c>
      <c r="B33" s="339">
        <v>1770</v>
      </c>
      <c r="C33" s="339">
        <v>595</v>
      </c>
      <c r="D33" s="339">
        <v>10500</v>
      </c>
      <c r="E33" s="339">
        <v>102</v>
      </c>
      <c r="F33" s="340">
        <v>0</v>
      </c>
      <c r="G33" s="340">
        <v>0</v>
      </c>
      <c r="H33" s="340">
        <v>0</v>
      </c>
      <c r="I33" s="341">
        <v>0</v>
      </c>
      <c r="J33" s="342"/>
      <c r="K33" s="342"/>
      <c r="L33" s="343"/>
      <c r="M33" s="298"/>
      <c r="N33" s="342"/>
      <c r="O33" s="342"/>
      <c r="P33" s="342"/>
      <c r="Q33" s="342"/>
    </row>
    <row r="34" spans="1:17" ht="12" customHeight="1">
      <c r="A34" s="338" t="s">
        <v>1050</v>
      </c>
      <c r="B34" s="339">
        <v>3840</v>
      </c>
      <c r="C34" s="339">
        <v>573</v>
      </c>
      <c r="D34" s="339">
        <v>22000</v>
      </c>
      <c r="E34" s="339">
        <v>108</v>
      </c>
      <c r="F34" s="340">
        <v>14</v>
      </c>
      <c r="G34" s="340">
        <v>115</v>
      </c>
      <c r="H34" s="340">
        <v>16</v>
      </c>
      <c r="I34" s="341">
        <v>47</v>
      </c>
      <c r="J34" s="342"/>
      <c r="K34" s="342"/>
      <c r="L34" s="343"/>
      <c r="M34" s="298"/>
      <c r="N34" s="342"/>
      <c r="O34" s="342"/>
      <c r="P34" s="342"/>
      <c r="Q34" s="342"/>
    </row>
    <row r="35" spans="1:17" ht="12" customHeight="1">
      <c r="A35" s="338" t="s">
        <v>1052</v>
      </c>
      <c r="B35" s="339">
        <v>2180</v>
      </c>
      <c r="C35" s="339">
        <v>586</v>
      </c>
      <c r="D35" s="339">
        <v>12800</v>
      </c>
      <c r="E35" s="339">
        <v>98</v>
      </c>
      <c r="F35" s="340">
        <v>0</v>
      </c>
      <c r="G35" s="340">
        <v>0</v>
      </c>
      <c r="H35" s="340">
        <v>0</v>
      </c>
      <c r="I35" s="341">
        <v>0</v>
      </c>
      <c r="J35" s="342"/>
      <c r="K35" s="342"/>
      <c r="L35" s="343"/>
      <c r="M35" s="298"/>
      <c r="N35" s="342"/>
      <c r="O35" s="342"/>
      <c r="P35" s="342"/>
      <c r="Q35" s="342"/>
    </row>
    <row r="36" spans="1:17" ht="12" customHeight="1">
      <c r="A36" s="338"/>
      <c r="B36" s="339"/>
      <c r="C36" s="339"/>
      <c r="D36" s="339"/>
      <c r="E36" s="339"/>
      <c r="F36" s="346"/>
      <c r="G36" s="340"/>
      <c r="H36" s="345"/>
      <c r="I36" s="347"/>
      <c r="J36" s="342"/>
      <c r="K36" s="342"/>
      <c r="L36" s="343"/>
      <c r="M36" s="298"/>
      <c r="N36" s="342"/>
      <c r="O36" s="342"/>
      <c r="P36" s="342"/>
      <c r="Q36" s="342"/>
    </row>
    <row r="37" spans="1:17" ht="12" customHeight="1">
      <c r="A37" s="338" t="s">
        <v>1054</v>
      </c>
      <c r="B37" s="339">
        <v>642</v>
      </c>
      <c r="C37" s="339">
        <v>561</v>
      </c>
      <c r="D37" s="339">
        <v>3600</v>
      </c>
      <c r="E37" s="339">
        <v>102</v>
      </c>
      <c r="F37" s="340">
        <v>0</v>
      </c>
      <c r="G37" s="340"/>
      <c r="H37" s="340">
        <v>0</v>
      </c>
      <c r="I37" s="341">
        <v>0</v>
      </c>
      <c r="J37" s="342"/>
      <c r="K37" s="342"/>
      <c r="L37" s="343"/>
      <c r="M37" s="298"/>
      <c r="N37" s="342"/>
      <c r="O37" s="342"/>
      <c r="P37" s="342"/>
      <c r="Q37" s="342"/>
    </row>
    <row r="38" spans="1:17" ht="12" customHeight="1">
      <c r="A38" s="338" t="s">
        <v>1056</v>
      </c>
      <c r="B38" s="339">
        <v>798</v>
      </c>
      <c r="C38" s="339">
        <v>624</v>
      </c>
      <c r="D38" s="339">
        <v>4980</v>
      </c>
      <c r="E38" s="339">
        <v>100</v>
      </c>
      <c r="F38" s="340">
        <v>0</v>
      </c>
      <c r="G38" s="340">
        <v>0</v>
      </c>
      <c r="H38" s="340">
        <v>0</v>
      </c>
      <c r="I38" s="341">
        <v>0</v>
      </c>
      <c r="J38" s="342"/>
      <c r="K38" s="342"/>
      <c r="L38" s="343"/>
      <c r="M38" s="298"/>
      <c r="N38" s="342"/>
      <c r="O38" s="342"/>
      <c r="P38" s="342"/>
      <c r="Q38" s="342"/>
    </row>
    <row r="39" spans="1:17" ht="12" customHeight="1">
      <c r="A39" s="338" t="s">
        <v>1058</v>
      </c>
      <c r="B39" s="339">
        <v>1650</v>
      </c>
      <c r="C39" s="339">
        <v>633</v>
      </c>
      <c r="D39" s="339">
        <v>10500</v>
      </c>
      <c r="E39" s="339">
        <v>101</v>
      </c>
      <c r="F39" s="340">
        <v>0</v>
      </c>
      <c r="G39" s="340">
        <v>0</v>
      </c>
      <c r="H39" s="340">
        <v>0</v>
      </c>
      <c r="I39" s="341">
        <v>0</v>
      </c>
      <c r="J39" s="342"/>
      <c r="K39" s="342"/>
      <c r="L39" s="343"/>
      <c r="M39" s="298"/>
      <c r="N39" s="342"/>
      <c r="O39" s="342"/>
      <c r="P39" s="342"/>
      <c r="Q39" s="342"/>
    </row>
    <row r="40" spans="1:17" ht="12" customHeight="1">
      <c r="A40" s="338" t="s">
        <v>1060</v>
      </c>
      <c r="B40" s="339">
        <v>520</v>
      </c>
      <c r="C40" s="339">
        <v>495</v>
      </c>
      <c r="D40" s="339">
        <v>2570</v>
      </c>
      <c r="E40" s="339">
        <v>109</v>
      </c>
      <c r="F40" s="340">
        <v>0</v>
      </c>
      <c r="G40" s="340">
        <v>0</v>
      </c>
      <c r="H40" s="340">
        <v>0</v>
      </c>
      <c r="I40" s="341">
        <v>0</v>
      </c>
      <c r="J40" s="342"/>
      <c r="K40" s="342"/>
      <c r="L40" s="343"/>
      <c r="M40" s="298"/>
      <c r="N40" s="342"/>
      <c r="O40" s="342"/>
      <c r="P40" s="342"/>
      <c r="Q40" s="342"/>
    </row>
    <row r="41" spans="1:17" ht="12" customHeight="1">
      <c r="A41" s="338" t="s">
        <v>1062</v>
      </c>
      <c r="B41" s="339">
        <v>776</v>
      </c>
      <c r="C41" s="339">
        <v>542</v>
      </c>
      <c r="D41" s="339">
        <v>4210</v>
      </c>
      <c r="E41" s="339">
        <v>106</v>
      </c>
      <c r="F41" s="340">
        <v>0</v>
      </c>
      <c r="G41" s="340">
        <v>0</v>
      </c>
      <c r="H41" s="340">
        <v>0</v>
      </c>
      <c r="I41" s="341">
        <v>0</v>
      </c>
      <c r="J41" s="342"/>
      <c r="K41" s="342"/>
      <c r="L41" s="343"/>
      <c r="M41" s="298"/>
      <c r="N41" s="342"/>
      <c r="O41" s="342"/>
      <c r="P41" s="342"/>
      <c r="Q41" s="342"/>
    </row>
    <row r="42" spans="1:17" ht="12" customHeight="1">
      <c r="A42" s="338" t="s">
        <v>1016</v>
      </c>
      <c r="B42" s="339">
        <v>701</v>
      </c>
      <c r="C42" s="339">
        <v>548</v>
      </c>
      <c r="D42" s="339">
        <v>3840</v>
      </c>
      <c r="E42" s="339">
        <v>107</v>
      </c>
      <c r="F42" s="340">
        <v>0</v>
      </c>
      <c r="G42" s="340">
        <v>0</v>
      </c>
      <c r="H42" s="340">
        <v>0</v>
      </c>
      <c r="I42" s="341">
        <v>0</v>
      </c>
      <c r="J42" s="342"/>
      <c r="K42" s="342"/>
      <c r="L42" s="343"/>
      <c r="M42" s="298"/>
      <c r="N42" s="342"/>
      <c r="O42" s="342"/>
      <c r="P42" s="342"/>
      <c r="Q42" s="342"/>
    </row>
    <row r="43" spans="1:17" ht="12" customHeight="1">
      <c r="A43" s="338" t="s">
        <v>1017</v>
      </c>
      <c r="B43" s="339">
        <v>1200</v>
      </c>
      <c r="C43" s="339">
        <v>567</v>
      </c>
      <c r="D43" s="339">
        <v>6800</v>
      </c>
      <c r="E43" s="339">
        <v>107</v>
      </c>
      <c r="F43" s="340">
        <v>4</v>
      </c>
      <c r="G43" s="340">
        <v>112</v>
      </c>
      <c r="H43" s="340">
        <v>4</v>
      </c>
      <c r="I43" s="341">
        <v>46</v>
      </c>
      <c r="J43" s="342"/>
      <c r="K43" s="342"/>
      <c r="L43" s="343"/>
      <c r="M43" s="298"/>
      <c r="N43" s="342"/>
      <c r="O43" s="342"/>
      <c r="P43" s="342"/>
      <c r="Q43" s="342"/>
    </row>
    <row r="44" spans="1:17" ht="12" customHeight="1">
      <c r="A44" s="338"/>
      <c r="B44" s="339"/>
      <c r="C44" s="339"/>
      <c r="D44" s="339"/>
      <c r="E44" s="339"/>
      <c r="F44" s="345"/>
      <c r="G44" s="340"/>
      <c r="H44" s="340"/>
      <c r="I44" s="341"/>
      <c r="J44" s="342"/>
      <c r="K44" s="342"/>
      <c r="L44" s="343"/>
      <c r="M44" s="298"/>
      <c r="N44" s="342"/>
      <c r="O44" s="342"/>
      <c r="P44" s="342"/>
      <c r="Q44" s="342"/>
    </row>
    <row r="45" spans="1:17" ht="12" customHeight="1">
      <c r="A45" s="338" t="s">
        <v>1018</v>
      </c>
      <c r="B45" s="339">
        <v>1360</v>
      </c>
      <c r="C45" s="339">
        <v>534</v>
      </c>
      <c r="D45" s="339">
        <v>7260</v>
      </c>
      <c r="E45" s="339">
        <v>109</v>
      </c>
      <c r="F45" s="340">
        <v>1</v>
      </c>
      <c r="G45" s="340">
        <v>105</v>
      </c>
      <c r="H45" s="340">
        <v>1</v>
      </c>
      <c r="I45" s="341">
        <v>46</v>
      </c>
      <c r="J45" s="342"/>
      <c r="K45" s="342"/>
      <c r="L45" s="343"/>
      <c r="M45" s="298"/>
      <c r="N45" s="342"/>
      <c r="O45" s="342"/>
      <c r="P45" s="342"/>
      <c r="Q45" s="342"/>
    </row>
    <row r="46" spans="1:17" ht="12" customHeight="1">
      <c r="A46" s="338" t="s">
        <v>1019</v>
      </c>
      <c r="B46" s="339">
        <v>1960</v>
      </c>
      <c r="C46" s="339">
        <v>561</v>
      </c>
      <c r="D46" s="339">
        <v>11000</v>
      </c>
      <c r="E46" s="339">
        <v>110</v>
      </c>
      <c r="F46" s="340">
        <v>0</v>
      </c>
      <c r="G46" s="340">
        <v>0</v>
      </c>
      <c r="H46" s="340">
        <v>0</v>
      </c>
      <c r="I46" s="341">
        <v>0</v>
      </c>
      <c r="J46" s="342"/>
      <c r="K46" s="342"/>
      <c r="L46" s="343"/>
      <c r="M46" s="298"/>
      <c r="N46" s="342"/>
      <c r="O46" s="342"/>
      <c r="P46" s="342"/>
      <c r="Q46" s="342"/>
    </row>
    <row r="47" spans="1:17" ht="12" customHeight="1">
      <c r="A47" s="338" t="s">
        <v>1021</v>
      </c>
      <c r="B47" s="339">
        <v>1380</v>
      </c>
      <c r="C47" s="339">
        <v>572</v>
      </c>
      <c r="D47" s="339">
        <v>7890</v>
      </c>
      <c r="E47" s="339">
        <v>112</v>
      </c>
      <c r="F47" s="345">
        <v>0</v>
      </c>
      <c r="G47" s="340">
        <v>110</v>
      </c>
      <c r="H47" s="345">
        <v>0</v>
      </c>
      <c r="I47" s="341">
        <v>48</v>
      </c>
      <c r="J47" s="342"/>
      <c r="K47" s="342"/>
      <c r="L47" s="343"/>
      <c r="M47" s="298"/>
      <c r="N47" s="342"/>
      <c r="O47" s="342"/>
      <c r="P47" s="342"/>
      <c r="Q47" s="342"/>
    </row>
    <row r="48" spans="1:17" ht="12" customHeight="1">
      <c r="A48" s="338" t="s">
        <v>1023</v>
      </c>
      <c r="B48" s="339">
        <v>1740</v>
      </c>
      <c r="C48" s="339">
        <v>550</v>
      </c>
      <c r="D48" s="339">
        <v>9570</v>
      </c>
      <c r="E48" s="339">
        <v>112</v>
      </c>
      <c r="F48" s="345">
        <v>1</v>
      </c>
      <c r="G48" s="340">
        <v>105</v>
      </c>
      <c r="H48" s="345">
        <v>1</v>
      </c>
      <c r="I48" s="341">
        <v>45</v>
      </c>
      <c r="J48" s="342"/>
      <c r="K48" s="342"/>
      <c r="L48" s="343"/>
      <c r="M48" s="298"/>
      <c r="N48" s="342"/>
      <c r="O48" s="342"/>
      <c r="P48" s="342"/>
      <c r="Q48" s="342"/>
    </row>
    <row r="49" spans="1:17" ht="12" customHeight="1">
      <c r="A49" s="338" t="s">
        <v>1025</v>
      </c>
      <c r="B49" s="339">
        <v>784</v>
      </c>
      <c r="C49" s="339">
        <v>547</v>
      </c>
      <c r="D49" s="339">
        <v>4290</v>
      </c>
      <c r="E49" s="339">
        <v>111</v>
      </c>
      <c r="F49" s="345">
        <v>1</v>
      </c>
      <c r="G49" s="340">
        <v>100</v>
      </c>
      <c r="H49" s="345">
        <v>1</v>
      </c>
      <c r="I49" s="341">
        <v>45</v>
      </c>
      <c r="J49" s="342"/>
      <c r="K49" s="342"/>
      <c r="L49" s="343"/>
      <c r="M49" s="298"/>
      <c r="N49" s="342"/>
      <c r="O49" s="342"/>
      <c r="P49" s="342"/>
      <c r="Q49" s="342"/>
    </row>
    <row r="50" spans="1:17" ht="12" customHeight="1">
      <c r="A50" s="338" t="s">
        <v>1027</v>
      </c>
      <c r="B50" s="339">
        <v>1690</v>
      </c>
      <c r="C50" s="339">
        <v>557</v>
      </c>
      <c r="D50" s="339">
        <v>9410</v>
      </c>
      <c r="E50" s="339">
        <v>110</v>
      </c>
      <c r="F50" s="345">
        <v>0</v>
      </c>
      <c r="G50" s="340">
        <v>100</v>
      </c>
      <c r="H50" s="345">
        <v>0</v>
      </c>
      <c r="I50" s="341">
        <v>44</v>
      </c>
      <c r="J50" s="342"/>
      <c r="K50" s="342"/>
      <c r="L50" s="343"/>
      <c r="M50" s="298"/>
      <c r="N50" s="342"/>
      <c r="O50" s="342"/>
      <c r="P50" s="342"/>
      <c r="Q50" s="342"/>
    </row>
    <row r="51" spans="1:17" ht="12" customHeight="1">
      <c r="A51" s="338" t="s">
        <v>1028</v>
      </c>
      <c r="B51" s="339">
        <v>1270</v>
      </c>
      <c r="C51" s="339">
        <v>534</v>
      </c>
      <c r="D51" s="339">
        <v>6780</v>
      </c>
      <c r="E51" s="339">
        <v>108</v>
      </c>
      <c r="F51" s="345">
        <v>0</v>
      </c>
      <c r="G51" s="340">
        <v>100</v>
      </c>
      <c r="H51" s="345">
        <v>0</v>
      </c>
      <c r="I51" s="341">
        <v>45</v>
      </c>
      <c r="J51" s="342"/>
      <c r="K51" s="342"/>
      <c r="L51" s="343"/>
      <c r="M51" s="298"/>
      <c r="N51" s="342"/>
      <c r="O51" s="342"/>
      <c r="P51" s="342"/>
      <c r="Q51" s="342"/>
    </row>
    <row r="52" spans="1:17" ht="12" customHeight="1">
      <c r="A52" s="338"/>
      <c r="B52" s="339"/>
      <c r="C52" s="339"/>
      <c r="D52" s="339"/>
      <c r="E52" s="339"/>
      <c r="F52" s="345"/>
      <c r="G52" s="340"/>
      <c r="H52" s="345"/>
      <c r="I52" s="341"/>
      <c r="J52" s="342"/>
      <c r="K52" s="342"/>
      <c r="L52" s="343"/>
      <c r="M52" s="298"/>
      <c r="N52" s="342"/>
      <c r="O52" s="342"/>
      <c r="P52" s="342"/>
      <c r="Q52" s="342"/>
    </row>
    <row r="53" spans="1:17" ht="12" customHeight="1">
      <c r="A53" s="338" t="s">
        <v>1031</v>
      </c>
      <c r="B53" s="339">
        <v>3100</v>
      </c>
      <c r="C53" s="339">
        <v>581</v>
      </c>
      <c r="D53" s="339">
        <v>18000</v>
      </c>
      <c r="E53" s="339">
        <v>98</v>
      </c>
      <c r="F53" s="345">
        <v>0</v>
      </c>
      <c r="G53" s="340">
        <v>60</v>
      </c>
      <c r="H53" s="345">
        <v>0</v>
      </c>
      <c r="I53" s="341">
        <v>32</v>
      </c>
      <c r="J53" s="342"/>
      <c r="K53" s="342"/>
      <c r="L53" s="343"/>
      <c r="M53" s="298"/>
      <c r="N53" s="342"/>
      <c r="O53" s="342"/>
      <c r="P53" s="342"/>
      <c r="Q53" s="342"/>
    </row>
    <row r="54" spans="1:17" ht="12" customHeight="1">
      <c r="A54" s="338" t="s">
        <v>1033</v>
      </c>
      <c r="B54" s="339">
        <v>4520</v>
      </c>
      <c r="C54" s="339">
        <v>602</v>
      </c>
      <c r="D54" s="339">
        <v>27200</v>
      </c>
      <c r="E54" s="339">
        <v>99</v>
      </c>
      <c r="F54" s="340">
        <v>0</v>
      </c>
      <c r="G54" s="340">
        <v>0</v>
      </c>
      <c r="H54" s="340">
        <v>0</v>
      </c>
      <c r="I54" s="341">
        <v>0</v>
      </c>
      <c r="J54" s="342"/>
      <c r="K54" s="342"/>
      <c r="L54" s="343"/>
      <c r="M54" s="298"/>
      <c r="N54" s="342"/>
      <c r="O54" s="342"/>
      <c r="P54" s="342"/>
      <c r="Q54" s="342"/>
    </row>
    <row r="55" spans="1:17" ht="12" customHeight="1">
      <c r="A55" s="338" t="s">
        <v>1035</v>
      </c>
      <c r="B55" s="339">
        <v>977</v>
      </c>
      <c r="C55" s="339">
        <v>436</v>
      </c>
      <c r="D55" s="339">
        <v>4260</v>
      </c>
      <c r="E55" s="339">
        <v>106</v>
      </c>
      <c r="F55" s="340">
        <v>0</v>
      </c>
      <c r="G55" s="340">
        <v>0</v>
      </c>
      <c r="H55" s="340">
        <v>0</v>
      </c>
      <c r="I55" s="341">
        <v>0</v>
      </c>
      <c r="J55" s="342"/>
      <c r="K55" s="342"/>
      <c r="L55" s="343"/>
      <c r="M55" s="298"/>
      <c r="N55" s="342"/>
      <c r="O55" s="342"/>
      <c r="P55" s="342"/>
      <c r="Q55" s="342"/>
    </row>
    <row r="56" spans="1:17" ht="12" customHeight="1">
      <c r="A56" s="338" t="s">
        <v>1037</v>
      </c>
      <c r="B56" s="339">
        <v>1400</v>
      </c>
      <c r="C56" s="339">
        <v>532</v>
      </c>
      <c r="D56" s="339">
        <v>7450</v>
      </c>
      <c r="E56" s="339">
        <v>100</v>
      </c>
      <c r="F56" s="340">
        <v>0</v>
      </c>
      <c r="G56" s="340">
        <v>0</v>
      </c>
      <c r="H56" s="340">
        <v>0</v>
      </c>
      <c r="I56" s="341">
        <v>0</v>
      </c>
      <c r="J56" s="342"/>
      <c r="K56" s="342"/>
      <c r="L56" s="343"/>
      <c r="M56" s="298"/>
      <c r="N56" s="342"/>
      <c r="O56" s="342"/>
      <c r="P56" s="342"/>
      <c r="Q56" s="342"/>
    </row>
    <row r="57" spans="1:17" ht="12" customHeight="1">
      <c r="A57" s="338" t="s">
        <v>1039</v>
      </c>
      <c r="B57" s="339">
        <v>2010</v>
      </c>
      <c r="C57" s="339">
        <v>550</v>
      </c>
      <c r="D57" s="339">
        <v>11100</v>
      </c>
      <c r="E57" s="339">
        <v>101</v>
      </c>
      <c r="F57" s="340">
        <v>0</v>
      </c>
      <c r="G57" s="340">
        <v>0</v>
      </c>
      <c r="H57" s="340">
        <v>0</v>
      </c>
      <c r="I57" s="341">
        <v>0</v>
      </c>
      <c r="J57" s="342"/>
      <c r="K57" s="342"/>
      <c r="L57" s="343"/>
      <c r="M57" s="298"/>
      <c r="N57" s="342"/>
      <c r="O57" s="342"/>
      <c r="P57" s="342"/>
      <c r="Q57" s="342"/>
    </row>
    <row r="58" spans="1:17" ht="12" customHeight="1">
      <c r="A58" s="338"/>
      <c r="B58" s="339"/>
      <c r="C58" s="339"/>
      <c r="D58" s="339"/>
      <c r="E58" s="339"/>
      <c r="F58" s="340"/>
      <c r="G58" s="340"/>
      <c r="H58" s="340"/>
      <c r="I58" s="341"/>
      <c r="J58" s="342"/>
      <c r="K58" s="342"/>
      <c r="L58" s="343"/>
      <c r="M58" s="298"/>
      <c r="N58" s="342"/>
      <c r="O58" s="342"/>
      <c r="P58" s="342"/>
      <c r="Q58" s="342"/>
    </row>
    <row r="59" spans="1:17" ht="12" customHeight="1">
      <c r="A59" s="338" t="s">
        <v>1042</v>
      </c>
      <c r="B59" s="339">
        <v>1610</v>
      </c>
      <c r="C59" s="339">
        <v>561</v>
      </c>
      <c r="D59" s="339">
        <v>9000</v>
      </c>
      <c r="E59" s="339">
        <v>108</v>
      </c>
      <c r="F59" s="345">
        <v>0</v>
      </c>
      <c r="G59" s="340">
        <v>130</v>
      </c>
      <c r="H59" s="345">
        <v>0</v>
      </c>
      <c r="I59" s="341">
        <v>68</v>
      </c>
      <c r="J59" s="342"/>
      <c r="K59" s="342"/>
      <c r="L59" s="343"/>
      <c r="M59" s="298"/>
      <c r="N59" s="342"/>
      <c r="O59" s="342"/>
      <c r="P59" s="342"/>
      <c r="Q59" s="342"/>
    </row>
    <row r="60" spans="1:17" ht="12" customHeight="1">
      <c r="A60" s="338" t="s">
        <v>1043</v>
      </c>
      <c r="B60" s="339">
        <v>3720</v>
      </c>
      <c r="C60" s="339">
        <v>605</v>
      </c>
      <c r="D60" s="340">
        <v>22500</v>
      </c>
      <c r="E60" s="340">
        <v>105</v>
      </c>
      <c r="F60" s="340">
        <v>0</v>
      </c>
      <c r="G60" s="340">
        <v>0</v>
      </c>
      <c r="H60" s="340">
        <v>0</v>
      </c>
      <c r="I60" s="341">
        <v>0</v>
      </c>
      <c r="J60" s="342"/>
      <c r="K60" s="342"/>
      <c r="L60" s="343"/>
      <c r="M60" s="298"/>
      <c r="N60" s="342"/>
      <c r="O60" s="342"/>
      <c r="P60" s="342"/>
      <c r="Q60" s="342"/>
    </row>
    <row r="61" spans="1:17" ht="12" customHeight="1">
      <c r="A61" s="338" t="s">
        <v>1045</v>
      </c>
      <c r="B61" s="339">
        <v>3120</v>
      </c>
      <c r="C61" s="339">
        <v>590</v>
      </c>
      <c r="D61" s="339">
        <v>18400</v>
      </c>
      <c r="E61" s="339">
        <v>103</v>
      </c>
      <c r="F61" s="345">
        <v>0</v>
      </c>
      <c r="G61" s="340">
        <v>135</v>
      </c>
      <c r="H61" s="345">
        <v>0</v>
      </c>
      <c r="I61" s="341">
        <v>61</v>
      </c>
      <c r="J61" s="342"/>
      <c r="K61" s="342"/>
      <c r="L61" s="343"/>
      <c r="M61" s="298"/>
      <c r="N61" s="342"/>
      <c r="O61" s="342"/>
      <c r="P61" s="342"/>
      <c r="Q61" s="342"/>
    </row>
    <row r="62" spans="1:17" ht="12" customHeight="1">
      <c r="A62" s="338" t="s">
        <v>1047</v>
      </c>
      <c r="B62" s="339">
        <v>2770</v>
      </c>
      <c r="C62" s="339">
        <v>532</v>
      </c>
      <c r="D62" s="339">
        <v>14700</v>
      </c>
      <c r="E62" s="339">
        <v>102</v>
      </c>
      <c r="F62" s="340">
        <v>2</v>
      </c>
      <c r="G62" s="340">
        <v>123</v>
      </c>
      <c r="H62" s="340">
        <v>2</v>
      </c>
      <c r="I62" s="341">
        <v>59</v>
      </c>
      <c r="J62" s="342"/>
      <c r="K62" s="342"/>
      <c r="L62" s="343"/>
      <c r="M62" s="298"/>
      <c r="N62" s="342"/>
      <c r="O62" s="342"/>
      <c r="P62" s="342"/>
      <c r="Q62" s="342"/>
    </row>
    <row r="63" spans="1:17" ht="12" customHeight="1">
      <c r="A63" s="338" t="s">
        <v>1049</v>
      </c>
      <c r="B63" s="339">
        <v>1800</v>
      </c>
      <c r="C63" s="339">
        <v>555</v>
      </c>
      <c r="D63" s="339">
        <v>10000</v>
      </c>
      <c r="E63" s="339">
        <v>102</v>
      </c>
      <c r="F63" s="345">
        <v>0</v>
      </c>
      <c r="G63" s="340">
        <v>123</v>
      </c>
      <c r="H63" s="345">
        <v>0</v>
      </c>
      <c r="I63" s="341">
        <v>56</v>
      </c>
      <c r="J63" s="342"/>
      <c r="K63" s="342"/>
      <c r="L63" s="343"/>
      <c r="M63" s="298"/>
      <c r="N63" s="342"/>
      <c r="O63" s="342"/>
      <c r="P63" s="342"/>
      <c r="Q63" s="342"/>
    </row>
    <row r="64" spans="1:17" ht="12" customHeight="1">
      <c r="A64" s="338" t="s">
        <v>1051</v>
      </c>
      <c r="B64" s="339">
        <v>1970</v>
      </c>
      <c r="C64" s="339">
        <v>592</v>
      </c>
      <c r="D64" s="339">
        <v>11700</v>
      </c>
      <c r="E64" s="339">
        <v>103</v>
      </c>
      <c r="F64" s="340">
        <v>0</v>
      </c>
      <c r="G64" s="340">
        <v>0</v>
      </c>
      <c r="H64" s="340">
        <v>0</v>
      </c>
      <c r="I64" s="341">
        <v>0</v>
      </c>
      <c r="J64" s="342"/>
      <c r="K64" s="342"/>
      <c r="L64" s="343"/>
      <c r="M64" s="298"/>
      <c r="N64" s="342"/>
      <c r="O64" s="342"/>
      <c r="P64" s="342"/>
      <c r="Q64" s="342"/>
    </row>
    <row r="65" spans="1:17" ht="12" customHeight="1">
      <c r="A65" s="338" t="s">
        <v>1053</v>
      </c>
      <c r="B65" s="339">
        <v>912</v>
      </c>
      <c r="C65" s="339">
        <v>526</v>
      </c>
      <c r="D65" s="339">
        <v>4800</v>
      </c>
      <c r="E65" s="339">
        <v>106</v>
      </c>
      <c r="F65" s="340">
        <v>0</v>
      </c>
      <c r="G65" s="340">
        <v>0</v>
      </c>
      <c r="H65" s="340">
        <v>0</v>
      </c>
      <c r="I65" s="341">
        <v>0</v>
      </c>
      <c r="J65" s="342"/>
      <c r="K65" s="342"/>
      <c r="L65" s="343"/>
      <c r="M65" s="298"/>
      <c r="N65" s="342"/>
      <c r="O65" s="342"/>
      <c r="P65" s="342"/>
      <c r="Q65" s="342"/>
    </row>
    <row r="66" spans="1:17" ht="12" customHeight="1">
      <c r="A66" s="338" t="s">
        <v>1055</v>
      </c>
      <c r="B66" s="339">
        <v>674</v>
      </c>
      <c r="C66" s="339">
        <v>454</v>
      </c>
      <c r="D66" s="339">
        <v>3100</v>
      </c>
      <c r="E66" s="339">
        <v>104</v>
      </c>
      <c r="F66" s="340">
        <v>0</v>
      </c>
      <c r="G66" s="340">
        <v>0</v>
      </c>
      <c r="H66" s="340">
        <v>0</v>
      </c>
      <c r="I66" s="341">
        <v>0</v>
      </c>
      <c r="J66" s="342"/>
      <c r="K66" s="342"/>
      <c r="L66" s="343"/>
      <c r="M66" s="298"/>
      <c r="N66" s="342"/>
      <c r="O66" s="342"/>
      <c r="P66" s="342"/>
      <c r="Q66" s="342"/>
    </row>
    <row r="67" spans="1:17" ht="12" customHeight="1">
      <c r="A67" s="338" t="s">
        <v>1057</v>
      </c>
      <c r="B67" s="339">
        <v>2780</v>
      </c>
      <c r="C67" s="339">
        <v>591</v>
      </c>
      <c r="D67" s="339">
        <v>16400</v>
      </c>
      <c r="E67" s="339">
        <v>104</v>
      </c>
      <c r="F67" s="340">
        <v>0</v>
      </c>
      <c r="G67" s="340">
        <v>0</v>
      </c>
      <c r="H67" s="340">
        <v>0</v>
      </c>
      <c r="I67" s="341">
        <v>0</v>
      </c>
      <c r="J67" s="342"/>
      <c r="K67" s="342"/>
      <c r="L67" s="343"/>
      <c r="M67" s="298"/>
      <c r="N67" s="342"/>
      <c r="O67" s="342"/>
      <c r="P67" s="342"/>
      <c r="Q67" s="342"/>
    </row>
    <row r="68" spans="1:17" ht="12" customHeight="1">
      <c r="A68" s="338" t="s">
        <v>1059</v>
      </c>
      <c r="B68" s="339">
        <v>1120</v>
      </c>
      <c r="C68" s="339">
        <v>582</v>
      </c>
      <c r="D68" s="339">
        <v>6520</v>
      </c>
      <c r="E68" s="339">
        <v>107</v>
      </c>
      <c r="F68" s="340">
        <v>0</v>
      </c>
      <c r="G68" s="340">
        <v>0</v>
      </c>
      <c r="H68" s="340">
        <v>0</v>
      </c>
      <c r="I68" s="341">
        <v>0</v>
      </c>
      <c r="J68" s="342"/>
      <c r="K68" s="342"/>
      <c r="L68" s="343"/>
      <c r="M68" s="298"/>
      <c r="N68" s="342"/>
      <c r="O68" s="342"/>
      <c r="P68" s="342"/>
      <c r="Q68" s="342"/>
    </row>
    <row r="69" spans="1:17" ht="12" customHeight="1">
      <c r="A69" s="338" t="s">
        <v>1061</v>
      </c>
      <c r="B69" s="339">
        <v>993</v>
      </c>
      <c r="C69" s="339">
        <v>569</v>
      </c>
      <c r="D69" s="339">
        <v>5650</v>
      </c>
      <c r="E69" s="339">
        <v>106</v>
      </c>
      <c r="F69" s="340">
        <v>0</v>
      </c>
      <c r="G69" s="340">
        <v>0</v>
      </c>
      <c r="H69" s="340">
        <v>0</v>
      </c>
      <c r="I69" s="341">
        <v>0</v>
      </c>
      <c r="J69" s="342"/>
      <c r="K69" s="342"/>
      <c r="L69" s="343"/>
      <c r="M69" s="298"/>
      <c r="N69" s="342"/>
      <c r="O69" s="342"/>
      <c r="P69" s="342"/>
      <c r="Q69" s="342"/>
    </row>
    <row r="70" spans="1:17" ht="12" customHeight="1">
      <c r="A70" s="306" t="s">
        <v>1063</v>
      </c>
      <c r="B70" s="348">
        <v>1480</v>
      </c>
      <c r="C70" s="348">
        <v>563</v>
      </c>
      <c r="D70" s="348">
        <v>8330</v>
      </c>
      <c r="E70" s="348">
        <v>104</v>
      </c>
      <c r="F70" s="349">
        <v>0</v>
      </c>
      <c r="G70" s="349">
        <v>0</v>
      </c>
      <c r="H70" s="349">
        <v>0</v>
      </c>
      <c r="I70" s="350">
        <v>0</v>
      </c>
      <c r="J70" s="342"/>
      <c r="K70" s="342"/>
      <c r="L70" s="343"/>
      <c r="M70" s="298"/>
      <c r="N70" s="342"/>
      <c r="O70" s="342"/>
      <c r="P70" s="342"/>
      <c r="Q70" s="342"/>
    </row>
    <row r="71" spans="1:12" ht="13.5" customHeight="1">
      <c r="A71" s="351" t="s">
        <v>1188</v>
      </c>
      <c r="B71" s="298"/>
      <c r="C71" s="298"/>
      <c r="D71" s="298"/>
      <c r="E71" s="298"/>
      <c r="F71" s="299"/>
      <c r="G71" s="299"/>
      <c r="H71" s="299"/>
      <c r="I71" s="299"/>
      <c r="J71" s="298"/>
      <c r="K71" s="298"/>
      <c r="L71" s="298"/>
    </row>
    <row r="72" spans="1:12" ht="13.5" customHeight="1">
      <c r="A72" s="352"/>
      <c r="B72" s="298"/>
      <c r="C72" s="298"/>
      <c r="D72" s="298"/>
      <c r="E72" s="298"/>
      <c r="F72" s="299"/>
      <c r="G72" s="299"/>
      <c r="H72" s="299"/>
      <c r="I72" s="299"/>
      <c r="J72" s="298"/>
      <c r="K72" s="298"/>
      <c r="L72" s="298"/>
    </row>
    <row r="73" spans="2:12" ht="13.5" customHeight="1">
      <c r="B73" s="298"/>
      <c r="C73" s="298"/>
      <c r="D73" s="298"/>
      <c r="E73" s="298"/>
      <c r="F73" s="299"/>
      <c r="G73" s="299"/>
      <c r="H73" s="299"/>
      <c r="I73" s="299"/>
      <c r="J73" s="298"/>
      <c r="K73" s="298"/>
      <c r="L73" s="298"/>
    </row>
    <row r="74" spans="2:12" ht="15" customHeight="1">
      <c r="B74" s="298"/>
      <c r="C74" s="298"/>
      <c r="D74" s="298"/>
      <c r="E74" s="298"/>
      <c r="F74" s="299"/>
      <c r="G74" s="299"/>
      <c r="H74" s="299"/>
      <c r="I74" s="299"/>
      <c r="J74" s="298"/>
      <c r="K74" s="298"/>
      <c r="L74" s="298"/>
    </row>
    <row r="75" spans="1:12" ht="15" customHeight="1">
      <c r="A75" s="298"/>
      <c r="B75" s="298"/>
      <c r="C75" s="298"/>
      <c r="D75" s="298"/>
      <c r="E75" s="298"/>
      <c r="F75" s="299"/>
      <c r="G75" s="299"/>
      <c r="H75" s="299"/>
      <c r="I75" s="299"/>
      <c r="L75" s="298"/>
    </row>
    <row r="76" spans="1:12" ht="15" customHeight="1">
      <c r="A76" s="298"/>
      <c r="B76" s="298"/>
      <c r="C76" s="298"/>
      <c r="D76" s="298"/>
      <c r="E76" s="298"/>
      <c r="F76" s="299"/>
      <c r="G76" s="299"/>
      <c r="H76" s="299"/>
      <c r="I76" s="299"/>
      <c r="L76" s="298"/>
    </row>
    <row r="77" spans="1:12" ht="15" customHeight="1">
      <c r="A77" s="298"/>
      <c r="B77" s="298"/>
      <c r="C77" s="298"/>
      <c r="D77" s="298"/>
      <c r="E77" s="298"/>
      <c r="F77" s="299"/>
      <c r="G77" s="299"/>
      <c r="H77" s="299"/>
      <c r="I77" s="299"/>
      <c r="L77" s="298"/>
    </row>
    <row r="78" spans="1:12" ht="15" customHeight="1">
      <c r="A78" s="298"/>
      <c r="B78" s="298"/>
      <c r="C78" s="298"/>
      <c r="D78" s="298"/>
      <c r="E78" s="298"/>
      <c r="F78" s="299"/>
      <c r="G78" s="299"/>
      <c r="H78" s="299"/>
      <c r="I78" s="299"/>
      <c r="L78" s="298"/>
    </row>
    <row r="79" spans="1:12" ht="15" customHeight="1">
      <c r="A79" s="298"/>
      <c r="B79" s="298"/>
      <c r="C79" s="298"/>
      <c r="D79" s="298"/>
      <c r="E79" s="298"/>
      <c r="F79" s="299"/>
      <c r="G79" s="299"/>
      <c r="H79" s="299"/>
      <c r="I79" s="299"/>
      <c r="L79" s="298"/>
    </row>
    <row r="80" spans="1:12" ht="15" customHeight="1">
      <c r="A80" s="298"/>
      <c r="B80" s="298"/>
      <c r="C80" s="298"/>
      <c r="D80" s="298"/>
      <c r="E80" s="298"/>
      <c r="F80" s="299"/>
      <c r="G80" s="299"/>
      <c r="H80" s="299"/>
      <c r="I80" s="299"/>
      <c r="L80" s="298"/>
    </row>
    <row r="81" spans="1:12" ht="15" customHeight="1">
      <c r="A81" s="298"/>
      <c r="B81" s="298"/>
      <c r="C81" s="298"/>
      <c r="D81" s="298"/>
      <c r="E81" s="298"/>
      <c r="F81" s="299"/>
      <c r="G81" s="299"/>
      <c r="H81" s="299"/>
      <c r="I81" s="299"/>
      <c r="L81" s="298"/>
    </row>
    <row r="82" spans="1:12" ht="15" customHeight="1">
      <c r="A82" s="298"/>
      <c r="B82" s="298"/>
      <c r="C82" s="298"/>
      <c r="D82" s="298"/>
      <c r="E82" s="298"/>
      <c r="F82" s="299"/>
      <c r="G82" s="299"/>
      <c r="H82" s="299"/>
      <c r="I82" s="299"/>
      <c r="L82" s="298"/>
    </row>
    <row r="83" spans="1:12" ht="15" customHeight="1">
      <c r="A83" s="298"/>
      <c r="B83" s="298"/>
      <c r="C83" s="298"/>
      <c r="D83" s="298"/>
      <c r="E83" s="298"/>
      <c r="F83" s="299"/>
      <c r="G83" s="299"/>
      <c r="H83" s="299"/>
      <c r="I83" s="299"/>
      <c r="L83" s="298"/>
    </row>
    <row r="84" spans="1:12" ht="15" customHeight="1">
      <c r="A84" s="298"/>
      <c r="B84" s="298"/>
      <c r="C84" s="298"/>
      <c r="D84" s="298"/>
      <c r="E84" s="298"/>
      <c r="F84" s="299"/>
      <c r="G84" s="299"/>
      <c r="H84" s="299"/>
      <c r="I84" s="299"/>
      <c r="L84" s="298"/>
    </row>
    <row r="85" spans="1:12" ht="15" customHeight="1">
      <c r="A85" s="298"/>
      <c r="B85" s="298"/>
      <c r="C85" s="298"/>
      <c r="D85" s="298"/>
      <c r="E85" s="298"/>
      <c r="F85" s="299"/>
      <c r="G85" s="299"/>
      <c r="H85" s="299"/>
      <c r="I85" s="299"/>
      <c r="L85" s="298"/>
    </row>
    <row r="86" spans="1:12" ht="15" customHeight="1">
      <c r="A86" s="298"/>
      <c r="B86" s="298"/>
      <c r="C86" s="298"/>
      <c r="D86" s="298"/>
      <c r="E86" s="298"/>
      <c r="F86" s="299"/>
      <c r="G86" s="299"/>
      <c r="H86" s="299"/>
      <c r="I86" s="299"/>
      <c r="L86" s="298"/>
    </row>
    <row r="87" spans="1:9" ht="15" customHeight="1">
      <c r="A87" s="298"/>
      <c r="B87" s="298"/>
      <c r="C87" s="298"/>
      <c r="D87" s="298"/>
      <c r="E87" s="298"/>
      <c r="F87" s="299"/>
      <c r="G87" s="299"/>
      <c r="H87" s="299"/>
      <c r="I87" s="299"/>
    </row>
    <row r="88" spans="1:9" ht="15" customHeight="1">
      <c r="A88" s="298"/>
      <c r="B88" s="298"/>
      <c r="C88" s="298"/>
      <c r="D88" s="298"/>
      <c r="E88" s="298"/>
      <c r="F88" s="299"/>
      <c r="G88" s="299"/>
      <c r="H88" s="299"/>
      <c r="I88" s="299"/>
    </row>
    <row r="89" spans="1:9" ht="15" customHeight="1">
      <c r="A89" s="298"/>
      <c r="B89" s="298"/>
      <c r="C89" s="298"/>
      <c r="D89" s="298"/>
      <c r="E89" s="298"/>
      <c r="F89" s="299"/>
      <c r="G89" s="299"/>
      <c r="H89" s="299"/>
      <c r="I89" s="299"/>
    </row>
    <row r="90" spans="1:9" ht="15" customHeight="1">
      <c r="A90" s="298"/>
      <c r="B90" s="298"/>
      <c r="C90" s="298"/>
      <c r="D90" s="298"/>
      <c r="E90" s="298"/>
      <c r="F90" s="299"/>
      <c r="G90" s="299"/>
      <c r="H90" s="299"/>
      <c r="I90" s="299"/>
    </row>
    <row r="91" spans="1:9" ht="15" customHeight="1">
      <c r="A91" s="298"/>
      <c r="B91" s="298"/>
      <c r="C91" s="298"/>
      <c r="D91" s="298"/>
      <c r="E91" s="298"/>
      <c r="F91" s="299"/>
      <c r="G91" s="299"/>
      <c r="H91" s="299"/>
      <c r="I91" s="299"/>
    </row>
    <row r="92" spans="1:9" ht="15" customHeight="1">
      <c r="A92" s="298"/>
      <c r="B92" s="298"/>
      <c r="C92" s="298"/>
      <c r="D92" s="298"/>
      <c r="E92" s="298"/>
      <c r="F92" s="299"/>
      <c r="G92" s="299"/>
      <c r="H92" s="299"/>
      <c r="I92" s="299"/>
    </row>
    <row r="93" spans="1:9" ht="15" customHeight="1">
      <c r="A93" s="298"/>
      <c r="B93" s="298"/>
      <c r="C93" s="298"/>
      <c r="D93" s="298"/>
      <c r="E93" s="298"/>
      <c r="F93" s="299"/>
      <c r="G93" s="299"/>
      <c r="H93" s="299"/>
      <c r="I93" s="299"/>
    </row>
    <row r="94" spans="1:9" ht="15" customHeight="1">
      <c r="A94" s="298"/>
      <c r="B94" s="298"/>
      <c r="C94" s="298"/>
      <c r="D94" s="298"/>
      <c r="E94" s="298"/>
      <c r="F94" s="299"/>
      <c r="G94" s="299"/>
      <c r="H94" s="299"/>
      <c r="I94" s="299"/>
    </row>
    <row r="95" spans="1:9" ht="15" customHeight="1">
      <c r="A95" s="298"/>
      <c r="B95" s="298"/>
      <c r="C95" s="298"/>
      <c r="D95" s="298"/>
      <c r="E95" s="298"/>
      <c r="F95" s="299"/>
      <c r="G95" s="299"/>
      <c r="H95" s="299"/>
      <c r="I95" s="299"/>
    </row>
    <row r="96" spans="1:9" ht="15" customHeight="1">
      <c r="A96" s="298"/>
      <c r="B96" s="298"/>
      <c r="C96" s="298"/>
      <c r="D96" s="298"/>
      <c r="E96" s="298"/>
      <c r="F96" s="299"/>
      <c r="G96" s="299"/>
      <c r="H96" s="299"/>
      <c r="I96" s="299"/>
    </row>
    <row r="97" spans="1:9" ht="15" customHeight="1">
      <c r="A97" s="298"/>
      <c r="B97" s="298"/>
      <c r="C97" s="298"/>
      <c r="D97" s="298"/>
      <c r="E97" s="298"/>
      <c r="F97" s="299"/>
      <c r="G97" s="299"/>
      <c r="H97" s="299"/>
      <c r="I97" s="299"/>
    </row>
    <row r="98" spans="1:9" ht="15" customHeight="1">
      <c r="A98" s="298"/>
      <c r="B98" s="298"/>
      <c r="C98" s="298"/>
      <c r="D98" s="298"/>
      <c r="E98" s="298"/>
      <c r="F98" s="299"/>
      <c r="G98" s="299"/>
      <c r="H98" s="299"/>
      <c r="I98" s="299"/>
    </row>
    <row r="99" spans="1:9" ht="15" customHeight="1">
      <c r="A99" s="298"/>
      <c r="B99" s="298"/>
      <c r="C99" s="298"/>
      <c r="D99" s="298"/>
      <c r="E99" s="298"/>
      <c r="F99" s="299"/>
      <c r="G99" s="299"/>
      <c r="H99" s="299"/>
      <c r="I99" s="299"/>
    </row>
    <row r="100" spans="1:9" ht="15" customHeight="1">
      <c r="A100" s="298"/>
      <c r="B100" s="298"/>
      <c r="C100" s="298"/>
      <c r="D100" s="298"/>
      <c r="E100" s="298"/>
      <c r="F100" s="299"/>
      <c r="G100" s="299"/>
      <c r="H100" s="299"/>
      <c r="I100" s="299"/>
    </row>
    <row r="101" spans="1:9" ht="15" customHeight="1">
      <c r="A101" s="298"/>
      <c r="B101" s="298"/>
      <c r="C101" s="298"/>
      <c r="D101" s="298"/>
      <c r="E101" s="298"/>
      <c r="F101" s="299"/>
      <c r="G101" s="299"/>
      <c r="H101" s="299"/>
      <c r="I101" s="299"/>
    </row>
    <row r="102" spans="1:9" ht="15" customHeight="1">
      <c r="A102" s="298"/>
      <c r="B102" s="298"/>
      <c r="C102" s="298"/>
      <c r="D102" s="298"/>
      <c r="E102" s="298"/>
      <c r="F102" s="299"/>
      <c r="G102" s="299"/>
      <c r="H102" s="299"/>
      <c r="I102" s="299"/>
    </row>
    <row r="103" spans="1:9" ht="15" customHeight="1">
      <c r="A103" s="298"/>
      <c r="B103" s="298"/>
      <c r="C103" s="298"/>
      <c r="D103" s="298"/>
      <c r="E103" s="298"/>
      <c r="F103" s="299"/>
      <c r="G103" s="299"/>
      <c r="H103" s="299"/>
      <c r="I103" s="299"/>
    </row>
    <row r="104" spans="1:9" ht="15" customHeight="1">
      <c r="A104" s="298"/>
      <c r="B104" s="298"/>
      <c r="C104" s="298"/>
      <c r="D104" s="298"/>
      <c r="E104" s="298"/>
      <c r="F104" s="299"/>
      <c r="G104" s="299"/>
      <c r="H104" s="299"/>
      <c r="I104" s="299"/>
    </row>
    <row r="105" spans="1:9" ht="15" customHeight="1">
      <c r="A105" s="298"/>
      <c r="B105" s="298"/>
      <c r="C105" s="298"/>
      <c r="D105" s="298"/>
      <c r="E105" s="298"/>
      <c r="F105" s="299"/>
      <c r="G105" s="299"/>
      <c r="H105" s="299"/>
      <c r="I105" s="299"/>
    </row>
    <row r="106" spans="1:9" ht="15" customHeight="1">
      <c r="A106" s="298"/>
      <c r="B106" s="298"/>
      <c r="C106" s="298"/>
      <c r="D106" s="298"/>
      <c r="E106" s="298"/>
      <c r="F106" s="299"/>
      <c r="G106" s="299"/>
      <c r="H106" s="299"/>
      <c r="I106" s="299"/>
    </row>
    <row r="107" spans="1:9" ht="15" customHeight="1">
      <c r="A107" s="298"/>
      <c r="B107" s="298"/>
      <c r="C107" s="298"/>
      <c r="D107" s="298"/>
      <c r="E107" s="298"/>
      <c r="F107" s="299"/>
      <c r="G107" s="299"/>
      <c r="H107" s="299"/>
      <c r="I107" s="299"/>
    </row>
    <row r="108" spans="1:9" ht="15" customHeight="1">
      <c r="A108" s="298"/>
      <c r="B108" s="298"/>
      <c r="C108" s="298"/>
      <c r="D108" s="298"/>
      <c r="E108" s="298"/>
      <c r="F108" s="299"/>
      <c r="G108" s="299"/>
      <c r="H108" s="299"/>
      <c r="I108" s="299"/>
    </row>
    <row r="109" spans="1:9" ht="15" customHeight="1">
      <c r="A109" s="298"/>
      <c r="B109" s="298"/>
      <c r="C109" s="298"/>
      <c r="D109" s="298"/>
      <c r="E109" s="298"/>
      <c r="F109" s="299"/>
      <c r="G109" s="299"/>
      <c r="H109" s="299"/>
      <c r="I109" s="299"/>
    </row>
    <row r="110" spans="1:9" ht="15" customHeight="1">
      <c r="A110" s="298"/>
      <c r="B110" s="298"/>
      <c r="C110" s="298"/>
      <c r="D110" s="298"/>
      <c r="E110" s="298"/>
      <c r="F110" s="299"/>
      <c r="G110" s="299"/>
      <c r="H110" s="299"/>
      <c r="I110" s="299"/>
    </row>
    <row r="111" spans="1:9" ht="15" customHeight="1">
      <c r="A111" s="298"/>
      <c r="B111" s="298"/>
      <c r="C111" s="298"/>
      <c r="D111" s="298"/>
      <c r="E111" s="298"/>
      <c r="F111" s="299"/>
      <c r="G111" s="299"/>
      <c r="H111" s="299"/>
      <c r="I111" s="299"/>
    </row>
    <row r="112" spans="1:9" ht="15" customHeight="1">
      <c r="A112" s="298"/>
      <c r="B112" s="298"/>
      <c r="C112" s="298"/>
      <c r="D112" s="298"/>
      <c r="E112" s="298"/>
      <c r="F112" s="299"/>
      <c r="G112" s="299"/>
      <c r="H112" s="299"/>
      <c r="I112" s="299"/>
    </row>
    <row r="113" spans="1:9" ht="15" customHeight="1">
      <c r="A113" s="298"/>
      <c r="B113" s="298"/>
      <c r="C113" s="298"/>
      <c r="D113" s="298"/>
      <c r="E113" s="298"/>
      <c r="F113" s="299"/>
      <c r="G113" s="299"/>
      <c r="H113" s="299"/>
      <c r="I113" s="299"/>
    </row>
    <row r="114" spans="1:9" ht="15" customHeight="1">
      <c r="A114" s="298"/>
      <c r="B114" s="298"/>
      <c r="C114" s="298"/>
      <c r="D114" s="298"/>
      <c r="E114" s="298"/>
      <c r="F114" s="299"/>
      <c r="G114" s="299"/>
      <c r="H114" s="299"/>
      <c r="I114" s="299"/>
    </row>
    <row r="115" spans="1:9" ht="15" customHeight="1">
      <c r="A115" s="298"/>
      <c r="B115" s="298"/>
      <c r="C115" s="298"/>
      <c r="D115" s="298"/>
      <c r="E115" s="298"/>
      <c r="F115" s="299"/>
      <c r="G115" s="299"/>
      <c r="H115" s="299"/>
      <c r="I115" s="299"/>
    </row>
    <row r="116" spans="1:9" ht="15" customHeight="1">
      <c r="A116" s="298"/>
      <c r="B116" s="298"/>
      <c r="C116" s="298"/>
      <c r="D116" s="298"/>
      <c r="E116" s="298"/>
      <c r="F116" s="299"/>
      <c r="G116" s="299"/>
      <c r="H116" s="299"/>
      <c r="I116" s="299"/>
    </row>
    <row r="117" spans="1:9" ht="15" customHeight="1">
      <c r="A117" s="298"/>
      <c r="B117" s="298"/>
      <c r="C117" s="298"/>
      <c r="D117" s="298"/>
      <c r="E117" s="298"/>
      <c r="F117" s="299"/>
      <c r="G117" s="299"/>
      <c r="H117" s="299"/>
      <c r="I117" s="299"/>
    </row>
    <row r="118" spans="1:9" ht="15" customHeight="1">
      <c r="A118" s="298"/>
      <c r="B118" s="298"/>
      <c r="C118" s="298"/>
      <c r="D118" s="298"/>
      <c r="E118" s="298"/>
      <c r="F118" s="299"/>
      <c r="G118" s="299"/>
      <c r="H118" s="299"/>
      <c r="I118" s="299"/>
    </row>
    <row r="119" spans="1:9" ht="15" customHeight="1">
      <c r="A119" s="298"/>
      <c r="B119" s="298"/>
      <c r="C119" s="298"/>
      <c r="D119" s="298"/>
      <c r="E119" s="298"/>
      <c r="F119" s="299"/>
      <c r="G119" s="299"/>
      <c r="H119" s="299"/>
      <c r="I119" s="299"/>
    </row>
    <row r="120" spans="1:9" ht="15" customHeight="1">
      <c r="A120" s="298"/>
      <c r="B120" s="298"/>
      <c r="C120" s="298"/>
      <c r="D120" s="298"/>
      <c r="E120" s="298"/>
      <c r="F120" s="299"/>
      <c r="G120" s="299"/>
      <c r="H120" s="299"/>
      <c r="I120" s="299"/>
    </row>
    <row r="121" spans="1:9" ht="15" customHeight="1">
      <c r="A121" s="298"/>
      <c r="B121" s="298"/>
      <c r="C121" s="298"/>
      <c r="D121" s="298"/>
      <c r="E121" s="298"/>
      <c r="F121" s="299"/>
      <c r="G121" s="299"/>
      <c r="H121" s="299"/>
      <c r="I121" s="299"/>
    </row>
    <row r="122" spans="1:9" ht="15" customHeight="1">
      <c r="A122" s="298"/>
      <c r="B122" s="298"/>
      <c r="C122" s="298"/>
      <c r="D122" s="298"/>
      <c r="E122" s="298"/>
      <c r="F122" s="299"/>
      <c r="G122" s="299"/>
      <c r="H122" s="299"/>
      <c r="I122" s="299"/>
    </row>
    <row r="123" spans="1:9" ht="15" customHeight="1">
      <c r="A123" s="298"/>
      <c r="B123" s="298"/>
      <c r="C123" s="298"/>
      <c r="D123" s="298"/>
      <c r="E123" s="298"/>
      <c r="F123" s="299"/>
      <c r="G123" s="299"/>
      <c r="H123" s="299"/>
      <c r="I123" s="299"/>
    </row>
    <row r="124" spans="1:9" ht="15" customHeight="1">
      <c r="A124" s="298"/>
      <c r="B124" s="298"/>
      <c r="C124" s="298"/>
      <c r="D124" s="298"/>
      <c r="E124" s="298"/>
      <c r="F124" s="299"/>
      <c r="G124" s="299"/>
      <c r="H124" s="299"/>
      <c r="I124" s="299"/>
    </row>
    <row r="125" spans="1:9" ht="15" customHeight="1">
      <c r="A125" s="298"/>
      <c r="B125" s="298"/>
      <c r="C125" s="298"/>
      <c r="D125" s="298"/>
      <c r="E125" s="298"/>
      <c r="F125" s="299"/>
      <c r="G125" s="299"/>
      <c r="H125" s="299"/>
      <c r="I125" s="299"/>
    </row>
  </sheetData>
  <mergeCells count="1">
    <mergeCell ref="A5:A6"/>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1"/>
  <dimension ref="B1:N118"/>
  <sheetViews>
    <sheetView workbookViewId="0" topLeftCell="A1">
      <selection activeCell="A1" sqref="A1"/>
    </sheetView>
  </sheetViews>
  <sheetFormatPr defaultColWidth="9.00390625" defaultRowHeight="13.5"/>
  <cols>
    <col min="1" max="1" width="2.625" style="353" customWidth="1"/>
    <col min="2" max="2" width="11.125" style="353" customWidth="1"/>
    <col min="3" max="3" width="7.625" style="353" customWidth="1"/>
    <col min="4" max="4" width="6.75390625" style="353" customWidth="1"/>
    <col min="5" max="5" width="7.375" style="353" customWidth="1"/>
    <col min="6" max="6" width="9.375" style="353" customWidth="1"/>
    <col min="7" max="7" width="9.00390625" style="353" customWidth="1"/>
    <col min="8" max="8" width="9.125" style="353" customWidth="1"/>
    <col min="9" max="9" width="11.625" style="353" bestFit="1" customWidth="1"/>
    <col min="10" max="10" width="8.625" style="353" customWidth="1"/>
    <col min="11" max="11" width="10.00390625" style="353" customWidth="1"/>
    <col min="12" max="14" width="12.125" style="353" customWidth="1"/>
    <col min="15" max="16384" width="9.00390625" style="353" customWidth="1"/>
  </cols>
  <sheetData>
    <row r="1" spans="2:6" ht="14.25">
      <c r="B1" s="354" t="s">
        <v>1207</v>
      </c>
      <c r="C1" s="354"/>
      <c r="D1" s="354"/>
      <c r="E1" s="354"/>
      <c r="F1" s="354"/>
    </row>
    <row r="2" ht="12.75" thickBot="1">
      <c r="N2" s="355" t="s">
        <v>1190</v>
      </c>
    </row>
    <row r="3" spans="2:14" ht="13.5" customHeight="1" thickTop="1">
      <c r="B3" s="1350" t="s">
        <v>1064</v>
      </c>
      <c r="C3" s="1344" t="s">
        <v>1191</v>
      </c>
      <c r="D3" s="1344" t="s">
        <v>1192</v>
      </c>
      <c r="E3" s="1344" t="s">
        <v>1193</v>
      </c>
      <c r="F3" s="1347" t="s">
        <v>1194</v>
      </c>
      <c r="G3" s="1348"/>
      <c r="H3" s="1349"/>
      <c r="I3" s="1353" t="s">
        <v>1195</v>
      </c>
      <c r="J3" s="1354"/>
      <c r="K3" s="1355"/>
      <c r="L3" s="1355"/>
      <c r="M3" s="1355"/>
      <c r="N3" s="1356"/>
    </row>
    <row r="4" spans="2:14" ht="13.5" customHeight="1">
      <c r="B4" s="1351"/>
      <c r="C4" s="1345"/>
      <c r="D4" s="1345"/>
      <c r="E4" s="1345"/>
      <c r="F4" s="1357" t="s">
        <v>1196</v>
      </c>
      <c r="G4" s="1360" t="s">
        <v>1197</v>
      </c>
      <c r="H4" s="1360" t="s">
        <v>1198</v>
      </c>
      <c r="I4" s="1341" t="s">
        <v>1199</v>
      </c>
      <c r="J4" s="1341" t="s">
        <v>1200</v>
      </c>
      <c r="K4" s="1341" t="s">
        <v>1201</v>
      </c>
      <c r="L4" s="1365" t="s">
        <v>1202</v>
      </c>
      <c r="M4" s="1341" t="s">
        <v>1203</v>
      </c>
      <c r="N4" s="1341" t="s">
        <v>1204</v>
      </c>
    </row>
    <row r="5" spans="2:14" ht="12">
      <c r="B5" s="1351"/>
      <c r="C5" s="1345"/>
      <c r="D5" s="1345"/>
      <c r="E5" s="1345"/>
      <c r="F5" s="1358"/>
      <c r="G5" s="1361"/>
      <c r="H5" s="1361"/>
      <c r="I5" s="1363"/>
      <c r="J5" s="1363"/>
      <c r="K5" s="1363"/>
      <c r="L5" s="1366"/>
      <c r="M5" s="1342"/>
      <c r="N5" s="1342"/>
    </row>
    <row r="6" spans="2:14" ht="12">
      <c r="B6" s="1352"/>
      <c r="C6" s="1346"/>
      <c r="D6" s="1346"/>
      <c r="E6" s="1346"/>
      <c r="F6" s="1359"/>
      <c r="G6" s="1362"/>
      <c r="H6" s="1362"/>
      <c r="I6" s="1364"/>
      <c r="J6" s="1364"/>
      <c r="K6" s="1364"/>
      <c r="L6" s="1367"/>
      <c r="M6" s="1343"/>
      <c r="N6" s="1343"/>
    </row>
    <row r="7" spans="2:14" s="358" customFormat="1" ht="11.25">
      <c r="B7" s="359" t="s">
        <v>1205</v>
      </c>
      <c r="C7" s="360">
        <f aca="true" t="shared" si="0" ref="C7:N7">SUM(C9:C10)</f>
        <v>48737</v>
      </c>
      <c r="D7" s="361">
        <f t="shared" si="0"/>
        <v>116</v>
      </c>
      <c r="E7" s="361">
        <f t="shared" si="0"/>
        <v>2467</v>
      </c>
      <c r="F7" s="361">
        <f t="shared" si="0"/>
        <v>49904</v>
      </c>
      <c r="G7" s="361">
        <f t="shared" si="0"/>
        <v>36382</v>
      </c>
      <c r="H7" s="361">
        <f t="shared" si="0"/>
        <v>36739</v>
      </c>
      <c r="I7" s="361">
        <f t="shared" si="0"/>
        <v>11095124</v>
      </c>
      <c r="J7" s="361">
        <f t="shared" si="0"/>
        <v>57357</v>
      </c>
      <c r="K7" s="361">
        <f t="shared" si="0"/>
        <v>415813</v>
      </c>
      <c r="L7" s="361">
        <f t="shared" si="0"/>
        <v>11453580</v>
      </c>
      <c r="M7" s="361">
        <f t="shared" si="0"/>
        <v>4630163</v>
      </c>
      <c r="N7" s="362">
        <f t="shared" si="0"/>
        <v>6703114</v>
      </c>
    </row>
    <row r="8" spans="2:14" s="358" customFormat="1" ht="11.25">
      <c r="B8" s="359"/>
      <c r="C8" s="363"/>
      <c r="D8" s="364"/>
      <c r="E8" s="364"/>
      <c r="F8" s="364"/>
      <c r="G8" s="364"/>
      <c r="H8" s="364"/>
      <c r="I8" s="364"/>
      <c r="J8" s="364"/>
      <c r="K8" s="364"/>
      <c r="L8" s="364"/>
      <c r="M8" s="364"/>
      <c r="N8" s="365"/>
    </row>
    <row r="9" spans="2:14" s="358" customFormat="1" ht="11.25">
      <c r="B9" s="359" t="s">
        <v>1094</v>
      </c>
      <c r="C9" s="363">
        <f aca="true" t="shared" si="1" ref="C9:N9">SUM(C17:C31)</f>
        <v>22797</v>
      </c>
      <c r="D9" s="364">
        <f t="shared" si="1"/>
        <v>40</v>
      </c>
      <c r="E9" s="364">
        <f t="shared" si="1"/>
        <v>986</v>
      </c>
      <c r="F9" s="364">
        <f t="shared" si="1"/>
        <v>23295</v>
      </c>
      <c r="G9" s="364">
        <f t="shared" si="1"/>
        <v>15502</v>
      </c>
      <c r="H9" s="364">
        <f t="shared" si="1"/>
        <v>18072</v>
      </c>
      <c r="I9" s="364">
        <f t="shared" si="1"/>
        <v>4658311</v>
      </c>
      <c r="J9" s="364">
        <f t="shared" si="1"/>
        <v>25872</v>
      </c>
      <c r="K9" s="364">
        <f t="shared" si="1"/>
        <v>111510</v>
      </c>
      <c r="L9" s="364">
        <f t="shared" si="1"/>
        <v>4743949</v>
      </c>
      <c r="M9" s="364">
        <f t="shared" si="1"/>
        <v>1587090</v>
      </c>
      <c r="N9" s="365">
        <f t="shared" si="1"/>
        <v>3100559</v>
      </c>
    </row>
    <row r="10" spans="2:14" s="358" customFormat="1" ht="11.25" customHeight="1">
      <c r="B10" s="359" t="s">
        <v>1111</v>
      </c>
      <c r="C10" s="363">
        <f aca="true" t="shared" si="2" ref="C10:N10">SUM(C33:C66)</f>
        <v>25940</v>
      </c>
      <c r="D10" s="364">
        <f t="shared" si="2"/>
        <v>76</v>
      </c>
      <c r="E10" s="364">
        <f t="shared" si="2"/>
        <v>1481</v>
      </c>
      <c r="F10" s="364">
        <f t="shared" si="2"/>
        <v>26609</v>
      </c>
      <c r="G10" s="364">
        <f t="shared" si="2"/>
        <v>20880</v>
      </c>
      <c r="H10" s="364">
        <f t="shared" si="2"/>
        <v>18667</v>
      </c>
      <c r="I10" s="364">
        <f t="shared" si="2"/>
        <v>6436813</v>
      </c>
      <c r="J10" s="364">
        <f t="shared" si="2"/>
        <v>31485</v>
      </c>
      <c r="K10" s="364">
        <f t="shared" si="2"/>
        <v>304303</v>
      </c>
      <c r="L10" s="364">
        <f t="shared" si="2"/>
        <v>6709631</v>
      </c>
      <c r="M10" s="364">
        <f t="shared" si="2"/>
        <v>3043073</v>
      </c>
      <c r="N10" s="365">
        <f t="shared" si="2"/>
        <v>3602555</v>
      </c>
    </row>
    <row r="11" spans="2:14" s="358" customFormat="1" ht="11.25">
      <c r="B11" s="359"/>
      <c r="C11" s="366"/>
      <c r="D11" s="367"/>
      <c r="E11" s="367"/>
      <c r="F11" s="367"/>
      <c r="G11" s="367"/>
      <c r="H11" s="367"/>
      <c r="I11" s="367"/>
      <c r="J11" s="367"/>
      <c r="K11" s="367"/>
      <c r="L11" s="367"/>
      <c r="M11" s="367"/>
      <c r="N11" s="368"/>
    </row>
    <row r="12" spans="2:14" s="358" customFormat="1" ht="11.25">
      <c r="B12" s="359" t="s">
        <v>1096</v>
      </c>
      <c r="C12" s="363">
        <f aca="true" t="shared" si="3" ref="C12:N12">C17+C23+C24+C25+C28+C29+C30+C33+C34+C35+C36+C37+C38+C39</f>
        <v>18587</v>
      </c>
      <c r="D12" s="364">
        <f t="shared" si="3"/>
        <v>28</v>
      </c>
      <c r="E12" s="364">
        <f t="shared" si="3"/>
        <v>551</v>
      </c>
      <c r="F12" s="364">
        <f t="shared" si="3"/>
        <v>18764</v>
      </c>
      <c r="G12" s="364">
        <f t="shared" si="3"/>
        <v>12675</v>
      </c>
      <c r="H12" s="364">
        <f t="shared" si="3"/>
        <v>15706</v>
      </c>
      <c r="I12" s="364">
        <f t="shared" si="3"/>
        <v>3432566</v>
      </c>
      <c r="J12" s="364">
        <f t="shared" si="3"/>
        <v>19519</v>
      </c>
      <c r="K12" s="364">
        <f t="shared" si="3"/>
        <v>75697</v>
      </c>
      <c r="L12" s="364">
        <f t="shared" si="3"/>
        <v>3488744</v>
      </c>
      <c r="M12" s="364">
        <f t="shared" si="3"/>
        <v>1129133</v>
      </c>
      <c r="N12" s="365">
        <f t="shared" si="3"/>
        <v>2324998</v>
      </c>
    </row>
    <row r="13" spans="2:14" s="358" customFormat="1" ht="11.25">
      <c r="B13" s="359" t="s">
        <v>1097</v>
      </c>
      <c r="C13" s="363">
        <f aca="true" t="shared" si="4" ref="C13:N13">C22+C41+C42+C43+C44+C45+C46+C47</f>
        <v>6838</v>
      </c>
      <c r="D13" s="364">
        <f t="shared" si="4"/>
        <v>11</v>
      </c>
      <c r="E13" s="364">
        <f t="shared" si="4"/>
        <v>63</v>
      </c>
      <c r="F13" s="364">
        <f t="shared" si="4"/>
        <v>6841</v>
      </c>
      <c r="G13" s="364">
        <f t="shared" si="4"/>
        <v>5263</v>
      </c>
      <c r="H13" s="364">
        <f t="shared" si="4"/>
        <v>4542</v>
      </c>
      <c r="I13" s="364">
        <f t="shared" si="4"/>
        <v>1340008</v>
      </c>
      <c r="J13" s="364">
        <f t="shared" si="4"/>
        <v>671</v>
      </c>
      <c r="K13" s="364">
        <f t="shared" si="4"/>
        <v>3995</v>
      </c>
      <c r="L13" s="364">
        <f t="shared" si="4"/>
        <v>1343332</v>
      </c>
      <c r="M13" s="364">
        <f t="shared" si="4"/>
        <v>757248</v>
      </c>
      <c r="N13" s="365">
        <f t="shared" si="4"/>
        <v>570402</v>
      </c>
    </row>
    <row r="14" spans="2:14" s="358" customFormat="1" ht="11.25">
      <c r="B14" s="359" t="s">
        <v>1206</v>
      </c>
      <c r="C14" s="363">
        <f aca="true" t="shared" si="5" ref="C14:N14">C18+C27+C31+C49+C50+C51+C52+C53</f>
        <v>9365</v>
      </c>
      <c r="D14" s="364">
        <f t="shared" si="5"/>
        <v>60</v>
      </c>
      <c r="E14" s="364">
        <f t="shared" si="5"/>
        <v>1675</v>
      </c>
      <c r="F14" s="364">
        <f t="shared" si="5"/>
        <v>10307</v>
      </c>
      <c r="G14" s="364">
        <f t="shared" si="5"/>
        <v>7094</v>
      </c>
      <c r="H14" s="364">
        <f t="shared" si="5"/>
        <v>8223</v>
      </c>
      <c r="I14" s="364">
        <f t="shared" si="5"/>
        <v>3537924</v>
      </c>
      <c r="J14" s="364">
        <f t="shared" si="5"/>
        <v>29059</v>
      </c>
      <c r="K14" s="364">
        <f t="shared" si="5"/>
        <v>326188</v>
      </c>
      <c r="L14" s="364">
        <f t="shared" si="5"/>
        <v>3835053</v>
      </c>
      <c r="M14" s="364">
        <f t="shared" si="5"/>
        <v>1163588</v>
      </c>
      <c r="N14" s="365">
        <f t="shared" si="5"/>
        <v>2649125</v>
      </c>
    </row>
    <row r="15" spans="2:14" s="358" customFormat="1" ht="11.25">
      <c r="B15" s="359" t="s">
        <v>1099</v>
      </c>
      <c r="C15" s="363">
        <f aca="true" t="shared" si="6" ref="C15:N15">C19+C20+C55+C56+C57+C58+C59+C60+C61+C62+C63+C64+C65+C66</f>
        <v>13947</v>
      </c>
      <c r="D15" s="364">
        <f t="shared" si="6"/>
        <v>17</v>
      </c>
      <c r="E15" s="364">
        <f t="shared" si="6"/>
        <v>178</v>
      </c>
      <c r="F15" s="364">
        <f t="shared" si="6"/>
        <v>13992</v>
      </c>
      <c r="G15" s="364">
        <f t="shared" si="6"/>
        <v>11350</v>
      </c>
      <c r="H15" s="364">
        <f t="shared" si="6"/>
        <v>8268</v>
      </c>
      <c r="I15" s="364">
        <f t="shared" si="6"/>
        <v>2784626</v>
      </c>
      <c r="J15" s="364">
        <f t="shared" si="6"/>
        <v>8108</v>
      </c>
      <c r="K15" s="364">
        <f t="shared" si="6"/>
        <v>9933</v>
      </c>
      <c r="L15" s="364">
        <f t="shared" si="6"/>
        <v>2786451</v>
      </c>
      <c r="M15" s="364">
        <f t="shared" si="6"/>
        <v>1580194</v>
      </c>
      <c r="N15" s="365">
        <f t="shared" si="6"/>
        <v>1158589</v>
      </c>
    </row>
    <row r="16" spans="2:14" ht="12.75" customHeight="1">
      <c r="B16" s="369"/>
      <c r="C16" s="370"/>
      <c r="D16" s="371"/>
      <c r="E16" s="371"/>
      <c r="F16" s="371"/>
      <c r="G16" s="372"/>
      <c r="H16" s="372"/>
      <c r="I16" s="372"/>
      <c r="J16" s="372"/>
      <c r="K16" s="372"/>
      <c r="L16" s="372"/>
      <c r="M16" s="372"/>
      <c r="N16" s="373"/>
    </row>
    <row r="17" spans="2:14" ht="12">
      <c r="B17" s="356" t="s">
        <v>1029</v>
      </c>
      <c r="C17" s="374">
        <v>3382</v>
      </c>
      <c r="D17" s="375">
        <v>3</v>
      </c>
      <c r="E17" s="375">
        <v>28</v>
      </c>
      <c r="F17" s="375">
        <v>3389</v>
      </c>
      <c r="G17" s="375">
        <v>2028</v>
      </c>
      <c r="H17" s="375">
        <v>2850</v>
      </c>
      <c r="I17" s="375">
        <v>490406</v>
      </c>
      <c r="J17" s="375">
        <v>87</v>
      </c>
      <c r="K17" s="375">
        <v>883</v>
      </c>
      <c r="L17" s="375">
        <v>491202</v>
      </c>
      <c r="M17" s="375">
        <v>133984</v>
      </c>
      <c r="N17" s="376">
        <v>346347</v>
      </c>
    </row>
    <row r="18" spans="2:14" ht="12">
      <c r="B18" s="356" t="s">
        <v>1030</v>
      </c>
      <c r="C18" s="374">
        <v>1961</v>
      </c>
      <c r="D18" s="375">
        <v>16</v>
      </c>
      <c r="E18" s="375">
        <v>15</v>
      </c>
      <c r="F18" s="375">
        <v>1969</v>
      </c>
      <c r="G18" s="375">
        <v>1417</v>
      </c>
      <c r="H18" s="375">
        <v>1663</v>
      </c>
      <c r="I18" s="375">
        <v>990463</v>
      </c>
      <c r="J18" s="375">
        <v>4564</v>
      </c>
      <c r="K18" s="375">
        <v>2625</v>
      </c>
      <c r="L18" s="375">
        <v>988524</v>
      </c>
      <c r="M18" s="375">
        <v>254635</v>
      </c>
      <c r="N18" s="376">
        <v>725843</v>
      </c>
    </row>
    <row r="19" spans="2:14" ht="12">
      <c r="B19" s="356" t="s">
        <v>1032</v>
      </c>
      <c r="C19" s="374">
        <v>2345</v>
      </c>
      <c r="D19" s="375">
        <v>4</v>
      </c>
      <c r="E19" s="375">
        <v>53</v>
      </c>
      <c r="F19" s="375">
        <v>2373</v>
      </c>
      <c r="G19" s="375">
        <v>1668</v>
      </c>
      <c r="H19" s="375">
        <v>1735</v>
      </c>
      <c r="I19" s="375">
        <v>465822</v>
      </c>
      <c r="J19" s="375">
        <v>2229</v>
      </c>
      <c r="K19" s="375">
        <v>5290</v>
      </c>
      <c r="L19" s="375">
        <v>468883</v>
      </c>
      <c r="M19" s="375">
        <v>261976</v>
      </c>
      <c r="N19" s="376">
        <v>198799</v>
      </c>
    </row>
    <row r="20" spans="2:14" ht="12">
      <c r="B20" s="356" t="s">
        <v>1034</v>
      </c>
      <c r="C20" s="374">
        <v>1596</v>
      </c>
      <c r="D20" s="375">
        <v>1</v>
      </c>
      <c r="E20" s="375">
        <v>5</v>
      </c>
      <c r="F20" s="375">
        <v>1596</v>
      </c>
      <c r="G20" s="375">
        <v>1488</v>
      </c>
      <c r="H20" s="375">
        <v>287</v>
      </c>
      <c r="I20" s="375">
        <v>160837</v>
      </c>
      <c r="J20" s="375">
        <v>150</v>
      </c>
      <c r="K20" s="375">
        <v>460</v>
      </c>
      <c r="L20" s="375">
        <v>161147</v>
      </c>
      <c r="M20" s="375">
        <v>129541</v>
      </c>
      <c r="N20" s="376">
        <v>28168</v>
      </c>
    </row>
    <row r="21" spans="2:14" ht="8.25" customHeight="1">
      <c r="B21" s="356"/>
      <c r="C21" s="374"/>
      <c r="D21" s="375"/>
      <c r="E21" s="375"/>
      <c r="F21" s="375"/>
      <c r="G21" s="375"/>
      <c r="H21" s="375"/>
      <c r="I21" s="375"/>
      <c r="J21" s="375"/>
      <c r="K21" s="375"/>
      <c r="L21" s="375"/>
      <c r="M21" s="375"/>
      <c r="N21" s="376"/>
    </row>
    <row r="22" spans="2:14" ht="12">
      <c r="B22" s="356" t="s">
        <v>1036</v>
      </c>
      <c r="C22" s="374">
        <v>1672</v>
      </c>
      <c r="D22" s="375">
        <v>1</v>
      </c>
      <c r="E22" s="375">
        <v>24</v>
      </c>
      <c r="F22" s="375">
        <v>1672</v>
      </c>
      <c r="G22" s="375">
        <v>953</v>
      </c>
      <c r="H22" s="375">
        <v>1247</v>
      </c>
      <c r="I22" s="375">
        <v>263805</v>
      </c>
      <c r="J22" s="375">
        <v>2</v>
      </c>
      <c r="K22" s="375">
        <v>2060</v>
      </c>
      <c r="L22" s="375">
        <v>265863</v>
      </c>
      <c r="M22" s="375">
        <v>116753</v>
      </c>
      <c r="N22" s="376">
        <v>143996</v>
      </c>
    </row>
    <row r="23" spans="2:14" ht="12">
      <c r="B23" s="356" t="s">
        <v>1038</v>
      </c>
      <c r="C23" s="374">
        <v>980</v>
      </c>
      <c r="D23" s="375">
        <v>1</v>
      </c>
      <c r="E23" s="375">
        <v>51</v>
      </c>
      <c r="F23" s="375">
        <v>999</v>
      </c>
      <c r="G23" s="375">
        <v>635</v>
      </c>
      <c r="H23" s="375">
        <v>722</v>
      </c>
      <c r="I23" s="375">
        <v>101217</v>
      </c>
      <c r="J23" s="375">
        <v>10</v>
      </c>
      <c r="K23" s="375">
        <v>4584</v>
      </c>
      <c r="L23" s="375">
        <v>105791</v>
      </c>
      <c r="M23" s="375">
        <v>42605</v>
      </c>
      <c r="N23" s="376">
        <v>60131</v>
      </c>
    </row>
    <row r="24" spans="2:14" ht="12">
      <c r="B24" s="356" t="s">
        <v>1040</v>
      </c>
      <c r="C24" s="374">
        <v>1846</v>
      </c>
      <c r="D24" s="375">
        <v>4</v>
      </c>
      <c r="E24" s="375">
        <v>47</v>
      </c>
      <c r="F24" s="375">
        <v>1858</v>
      </c>
      <c r="G24" s="375">
        <v>1186</v>
      </c>
      <c r="H24" s="375">
        <v>1637</v>
      </c>
      <c r="I24" s="375">
        <v>350250</v>
      </c>
      <c r="J24" s="375">
        <v>15230</v>
      </c>
      <c r="K24" s="375">
        <v>2735</v>
      </c>
      <c r="L24" s="375">
        <v>337755</v>
      </c>
      <c r="M24" s="375">
        <v>90461</v>
      </c>
      <c r="N24" s="376">
        <v>249572</v>
      </c>
    </row>
    <row r="25" spans="2:14" ht="12">
      <c r="B25" s="356" t="s">
        <v>1041</v>
      </c>
      <c r="C25" s="374">
        <v>2197</v>
      </c>
      <c r="D25" s="375">
        <v>1</v>
      </c>
      <c r="E25" s="375">
        <v>56</v>
      </c>
      <c r="F25" s="375">
        <v>2215</v>
      </c>
      <c r="G25" s="375">
        <v>1391</v>
      </c>
      <c r="H25" s="375">
        <v>1880</v>
      </c>
      <c r="I25" s="375">
        <v>343239</v>
      </c>
      <c r="J25" s="375">
        <v>1000</v>
      </c>
      <c r="K25" s="375">
        <v>4326</v>
      </c>
      <c r="L25" s="375">
        <v>346565</v>
      </c>
      <c r="M25" s="375">
        <v>91007</v>
      </c>
      <c r="N25" s="376">
        <v>252582</v>
      </c>
    </row>
    <row r="26" spans="2:14" ht="8.25" customHeight="1">
      <c r="B26" s="356"/>
      <c r="C26" s="374"/>
      <c r="D26" s="375"/>
      <c r="E26" s="375"/>
      <c r="F26" s="375"/>
      <c r="G26" s="375"/>
      <c r="H26" s="375"/>
      <c r="I26" s="375"/>
      <c r="J26" s="375"/>
      <c r="K26" s="375"/>
      <c r="L26" s="375"/>
      <c r="M26" s="375"/>
      <c r="N26" s="376"/>
    </row>
    <row r="27" spans="2:14" ht="12">
      <c r="B27" s="356" t="s">
        <v>1044</v>
      </c>
      <c r="C27" s="374">
        <v>970</v>
      </c>
      <c r="D27" s="375">
        <v>1</v>
      </c>
      <c r="E27" s="375">
        <v>393</v>
      </c>
      <c r="F27" s="375">
        <v>1261</v>
      </c>
      <c r="G27" s="375">
        <v>708</v>
      </c>
      <c r="H27" s="375">
        <v>1051</v>
      </c>
      <c r="I27" s="375">
        <v>203078</v>
      </c>
      <c r="J27" s="375">
        <v>10</v>
      </c>
      <c r="K27" s="375">
        <v>30209</v>
      </c>
      <c r="L27" s="375">
        <v>233277</v>
      </c>
      <c r="M27" s="375">
        <v>61606</v>
      </c>
      <c r="N27" s="376">
        <v>169122</v>
      </c>
    </row>
    <row r="28" spans="2:14" ht="12">
      <c r="B28" s="356" t="s">
        <v>1046</v>
      </c>
      <c r="C28" s="374">
        <v>1178</v>
      </c>
      <c r="D28" s="375">
        <v>2</v>
      </c>
      <c r="E28" s="375">
        <v>44</v>
      </c>
      <c r="F28" s="375">
        <v>1193</v>
      </c>
      <c r="G28" s="375">
        <v>754</v>
      </c>
      <c r="H28" s="375">
        <v>1060</v>
      </c>
      <c r="I28" s="375">
        <v>203199</v>
      </c>
      <c r="J28" s="375">
        <v>450</v>
      </c>
      <c r="K28" s="375">
        <v>5560</v>
      </c>
      <c r="L28" s="375">
        <v>208309</v>
      </c>
      <c r="M28" s="375">
        <v>48812</v>
      </c>
      <c r="N28" s="376">
        <v>156647</v>
      </c>
    </row>
    <row r="29" spans="2:14" ht="12">
      <c r="B29" s="356" t="s">
        <v>1048</v>
      </c>
      <c r="C29" s="374">
        <v>987</v>
      </c>
      <c r="D29" s="375">
        <v>1</v>
      </c>
      <c r="E29" s="375">
        <v>78</v>
      </c>
      <c r="F29" s="375">
        <v>995</v>
      </c>
      <c r="G29" s="375">
        <v>688</v>
      </c>
      <c r="H29" s="375">
        <v>888</v>
      </c>
      <c r="I29" s="375">
        <v>253483</v>
      </c>
      <c r="J29" s="375">
        <v>20</v>
      </c>
      <c r="K29" s="375">
        <v>34743</v>
      </c>
      <c r="L29" s="375">
        <v>288206</v>
      </c>
      <c r="M29" s="375">
        <v>52610</v>
      </c>
      <c r="N29" s="376">
        <v>232791</v>
      </c>
    </row>
    <row r="30" spans="2:14" ht="12">
      <c r="B30" s="356" t="s">
        <v>1050</v>
      </c>
      <c r="C30" s="374">
        <v>2543</v>
      </c>
      <c r="D30" s="375">
        <v>4</v>
      </c>
      <c r="E30" s="375">
        <v>7</v>
      </c>
      <c r="F30" s="375">
        <v>2545</v>
      </c>
      <c r="G30" s="375">
        <v>1697</v>
      </c>
      <c r="H30" s="375">
        <v>2125</v>
      </c>
      <c r="I30" s="375">
        <v>472047</v>
      </c>
      <c r="J30" s="375">
        <v>2010</v>
      </c>
      <c r="K30" s="375">
        <v>185</v>
      </c>
      <c r="L30" s="375">
        <v>470222</v>
      </c>
      <c r="M30" s="375">
        <v>148702</v>
      </c>
      <c r="N30" s="376">
        <v>315884</v>
      </c>
    </row>
    <row r="31" spans="2:14" ht="12">
      <c r="B31" s="356" t="s">
        <v>1052</v>
      </c>
      <c r="C31" s="374">
        <v>1140</v>
      </c>
      <c r="D31" s="375">
        <v>1</v>
      </c>
      <c r="E31" s="375">
        <v>185</v>
      </c>
      <c r="F31" s="375">
        <v>1230</v>
      </c>
      <c r="G31" s="375">
        <v>889</v>
      </c>
      <c r="H31" s="375">
        <v>927</v>
      </c>
      <c r="I31" s="375">
        <v>360465</v>
      </c>
      <c r="J31" s="375">
        <v>110</v>
      </c>
      <c r="K31" s="375">
        <v>17850</v>
      </c>
      <c r="L31" s="375">
        <v>378205</v>
      </c>
      <c r="M31" s="375">
        <v>154398</v>
      </c>
      <c r="N31" s="376">
        <v>220677</v>
      </c>
    </row>
    <row r="32" spans="2:14" ht="7.5" customHeight="1">
      <c r="B32" s="356"/>
      <c r="C32" s="374"/>
      <c r="D32" s="375"/>
      <c r="E32" s="375"/>
      <c r="F32" s="375"/>
      <c r="G32" s="375"/>
      <c r="H32" s="375"/>
      <c r="I32" s="375"/>
      <c r="J32" s="375"/>
      <c r="K32" s="375"/>
      <c r="L32" s="375"/>
      <c r="M32" s="375"/>
      <c r="N32" s="376"/>
    </row>
    <row r="33" spans="2:14" ht="12">
      <c r="B33" s="356" t="s">
        <v>1054</v>
      </c>
      <c r="C33" s="374">
        <v>791</v>
      </c>
      <c r="D33" s="375">
        <v>1</v>
      </c>
      <c r="E33" s="375">
        <v>0</v>
      </c>
      <c r="F33" s="375">
        <v>791</v>
      </c>
      <c r="G33" s="375">
        <v>583</v>
      </c>
      <c r="H33" s="375">
        <v>686</v>
      </c>
      <c r="I33" s="375">
        <v>154038</v>
      </c>
      <c r="J33" s="375">
        <v>200</v>
      </c>
      <c r="K33" s="375">
        <v>0</v>
      </c>
      <c r="L33" s="375">
        <v>153838</v>
      </c>
      <c r="M33" s="375">
        <v>56380</v>
      </c>
      <c r="N33" s="376">
        <v>95957</v>
      </c>
    </row>
    <row r="34" spans="2:14" ht="12">
      <c r="B34" s="356" t="s">
        <v>1056</v>
      </c>
      <c r="C34" s="374">
        <v>501</v>
      </c>
      <c r="D34" s="375">
        <v>0</v>
      </c>
      <c r="E34" s="375">
        <v>1</v>
      </c>
      <c r="F34" s="375">
        <v>501</v>
      </c>
      <c r="G34" s="375">
        <v>380</v>
      </c>
      <c r="H34" s="375">
        <v>440</v>
      </c>
      <c r="I34" s="375">
        <v>63194</v>
      </c>
      <c r="J34" s="375">
        <v>0</v>
      </c>
      <c r="K34" s="375">
        <v>5</v>
      </c>
      <c r="L34" s="375">
        <v>63199</v>
      </c>
      <c r="M34" s="375">
        <v>22432</v>
      </c>
      <c r="N34" s="376">
        <v>40078</v>
      </c>
    </row>
    <row r="35" spans="2:14" ht="12">
      <c r="B35" s="356" t="s">
        <v>1058</v>
      </c>
      <c r="C35" s="374">
        <v>527</v>
      </c>
      <c r="D35" s="375">
        <v>2</v>
      </c>
      <c r="E35" s="375">
        <v>1</v>
      </c>
      <c r="F35" s="375">
        <v>527</v>
      </c>
      <c r="G35" s="375">
        <v>390</v>
      </c>
      <c r="H35" s="375">
        <v>468</v>
      </c>
      <c r="I35" s="375">
        <v>93821</v>
      </c>
      <c r="J35" s="375">
        <v>112</v>
      </c>
      <c r="K35" s="375">
        <v>2</v>
      </c>
      <c r="L35" s="375">
        <v>93711</v>
      </c>
      <c r="M35" s="375">
        <v>43675</v>
      </c>
      <c r="N35" s="376">
        <v>49507</v>
      </c>
    </row>
    <row r="36" spans="2:14" ht="12">
      <c r="B36" s="356" t="s">
        <v>1060</v>
      </c>
      <c r="C36" s="374">
        <v>1024</v>
      </c>
      <c r="D36" s="375">
        <v>8</v>
      </c>
      <c r="E36" s="375">
        <v>229</v>
      </c>
      <c r="F36" s="375">
        <v>1117</v>
      </c>
      <c r="G36" s="375">
        <v>1011</v>
      </c>
      <c r="H36" s="375">
        <v>714</v>
      </c>
      <c r="I36" s="375">
        <v>241955</v>
      </c>
      <c r="J36" s="375">
        <v>380</v>
      </c>
      <c r="K36" s="375">
        <v>22312</v>
      </c>
      <c r="L36" s="375">
        <v>263887</v>
      </c>
      <c r="M36" s="375">
        <v>150939</v>
      </c>
      <c r="N36" s="376">
        <v>109761</v>
      </c>
    </row>
    <row r="37" spans="2:14" ht="12">
      <c r="B37" s="356" t="s">
        <v>1062</v>
      </c>
      <c r="C37" s="374">
        <v>1012</v>
      </c>
      <c r="D37" s="375">
        <v>0</v>
      </c>
      <c r="E37" s="375">
        <v>2</v>
      </c>
      <c r="F37" s="375">
        <v>1012</v>
      </c>
      <c r="G37" s="375">
        <v>756</v>
      </c>
      <c r="H37" s="375">
        <v>908</v>
      </c>
      <c r="I37" s="375">
        <v>203849</v>
      </c>
      <c r="J37" s="375">
        <v>0</v>
      </c>
      <c r="K37" s="375">
        <v>63</v>
      </c>
      <c r="L37" s="375">
        <v>203912</v>
      </c>
      <c r="M37" s="375">
        <v>75629</v>
      </c>
      <c r="N37" s="376">
        <v>127656</v>
      </c>
    </row>
    <row r="38" spans="2:14" ht="12">
      <c r="B38" s="356" t="s">
        <v>1016</v>
      </c>
      <c r="C38" s="374">
        <v>921</v>
      </c>
      <c r="D38" s="375">
        <v>0</v>
      </c>
      <c r="E38" s="375">
        <v>4</v>
      </c>
      <c r="F38" s="375">
        <v>922</v>
      </c>
      <c r="G38" s="375">
        <v>704</v>
      </c>
      <c r="H38" s="375">
        <v>789</v>
      </c>
      <c r="I38" s="375">
        <v>314151</v>
      </c>
      <c r="J38" s="375">
        <v>0</v>
      </c>
      <c r="K38" s="375">
        <v>109</v>
      </c>
      <c r="L38" s="375">
        <v>314260</v>
      </c>
      <c r="M38" s="375">
        <v>134099</v>
      </c>
      <c r="N38" s="376">
        <v>179083</v>
      </c>
    </row>
    <row r="39" spans="2:14" ht="12">
      <c r="B39" s="356" t="s">
        <v>1017</v>
      </c>
      <c r="C39" s="374">
        <v>698</v>
      </c>
      <c r="D39" s="375">
        <v>1</v>
      </c>
      <c r="E39" s="375">
        <v>3</v>
      </c>
      <c r="F39" s="375">
        <v>700</v>
      </c>
      <c r="G39" s="375">
        <v>472</v>
      </c>
      <c r="H39" s="375">
        <v>539</v>
      </c>
      <c r="I39" s="375">
        <v>147717</v>
      </c>
      <c r="J39" s="375">
        <v>20</v>
      </c>
      <c r="K39" s="375">
        <v>190</v>
      </c>
      <c r="L39" s="375">
        <v>147887</v>
      </c>
      <c r="M39" s="375">
        <v>37798</v>
      </c>
      <c r="N39" s="376">
        <v>109002</v>
      </c>
    </row>
    <row r="40" spans="2:14" ht="8.25" customHeight="1">
      <c r="B40" s="356"/>
      <c r="C40" s="377"/>
      <c r="D40" s="375"/>
      <c r="E40" s="375"/>
      <c r="F40" s="375"/>
      <c r="G40" s="375"/>
      <c r="H40" s="375"/>
      <c r="I40" s="375"/>
      <c r="J40" s="375"/>
      <c r="K40" s="375"/>
      <c r="L40" s="375"/>
      <c r="M40" s="375"/>
      <c r="N40" s="376"/>
    </row>
    <row r="41" spans="2:14" ht="12">
      <c r="B41" s="356" t="s">
        <v>1018</v>
      </c>
      <c r="C41" s="374">
        <v>566</v>
      </c>
      <c r="D41" s="375">
        <v>0</v>
      </c>
      <c r="E41" s="375">
        <v>3</v>
      </c>
      <c r="F41" s="375">
        <v>566</v>
      </c>
      <c r="G41" s="375">
        <v>447</v>
      </c>
      <c r="H41" s="375">
        <v>459</v>
      </c>
      <c r="I41" s="375">
        <v>198704</v>
      </c>
      <c r="J41" s="375">
        <v>0</v>
      </c>
      <c r="K41" s="375">
        <v>675</v>
      </c>
      <c r="L41" s="375">
        <v>199379</v>
      </c>
      <c r="M41" s="375">
        <v>108480</v>
      </c>
      <c r="N41" s="376">
        <v>88723</v>
      </c>
    </row>
    <row r="42" spans="2:14" ht="12">
      <c r="B42" s="356" t="s">
        <v>1019</v>
      </c>
      <c r="C42" s="374">
        <v>1182</v>
      </c>
      <c r="D42" s="375">
        <v>1</v>
      </c>
      <c r="E42" s="375">
        <v>7</v>
      </c>
      <c r="F42" s="375">
        <v>1182</v>
      </c>
      <c r="G42" s="375">
        <v>1012</v>
      </c>
      <c r="H42" s="375">
        <v>713</v>
      </c>
      <c r="I42" s="375">
        <v>189306</v>
      </c>
      <c r="J42" s="375">
        <v>130</v>
      </c>
      <c r="K42" s="375">
        <v>141</v>
      </c>
      <c r="L42" s="375">
        <v>189317</v>
      </c>
      <c r="M42" s="375">
        <v>114676</v>
      </c>
      <c r="N42" s="376">
        <v>71560</v>
      </c>
    </row>
    <row r="43" spans="2:14" ht="12">
      <c r="B43" s="356" t="s">
        <v>1021</v>
      </c>
      <c r="C43" s="374">
        <v>937</v>
      </c>
      <c r="D43" s="375">
        <v>4</v>
      </c>
      <c r="E43" s="375">
        <v>6</v>
      </c>
      <c r="F43" s="375">
        <v>938</v>
      </c>
      <c r="G43" s="375">
        <v>665</v>
      </c>
      <c r="H43" s="375">
        <v>643</v>
      </c>
      <c r="I43" s="375">
        <v>126671</v>
      </c>
      <c r="J43" s="375">
        <v>82</v>
      </c>
      <c r="K43" s="375">
        <v>92</v>
      </c>
      <c r="L43" s="375">
        <v>126681</v>
      </c>
      <c r="M43" s="375">
        <v>50694</v>
      </c>
      <c r="N43" s="376">
        <v>74395</v>
      </c>
    </row>
    <row r="44" spans="2:14" ht="12">
      <c r="B44" s="356" t="s">
        <v>1023</v>
      </c>
      <c r="C44" s="374">
        <v>761</v>
      </c>
      <c r="D44" s="375">
        <v>1</v>
      </c>
      <c r="E44" s="375">
        <v>11</v>
      </c>
      <c r="F44" s="375">
        <v>762</v>
      </c>
      <c r="G44" s="375">
        <v>678</v>
      </c>
      <c r="H44" s="375">
        <v>399</v>
      </c>
      <c r="I44" s="375">
        <v>258086</v>
      </c>
      <c r="J44" s="375">
        <v>300</v>
      </c>
      <c r="K44" s="375">
        <v>635</v>
      </c>
      <c r="L44" s="375">
        <v>258421</v>
      </c>
      <c r="M44" s="375">
        <v>187325</v>
      </c>
      <c r="N44" s="376">
        <v>70349</v>
      </c>
    </row>
    <row r="45" spans="2:14" ht="12">
      <c r="B45" s="356" t="s">
        <v>1025</v>
      </c>
      <c r="C45" s="374">
        <v>413</v>
      </c>
      <c r="D45" s="375">
        <v>1</v>
      </c>
      <c r="E45" s="375">
        <v>0</v>
      </c>
      <c r="F45" s="375">
        <v>413</v>
      </c>
      <c r="G45" s="375">
        <v>359</v>
      </c>
      <c r="H45" s="375">
        <v>273</v>
      </c>
      <c r="I45" s="375">
        <v>61406</v>
      </c>
      <c r="J45" s="375">
        <v>27</v>
      </c>
      <c r="K45" s="375">
        <v>0</v>
      </c>
      <c r="L45" s="375">
        <v>61379</v>
      </c>
      <c r="M45" s="375">
        <v>31441</v>
      </c>
      <c r="N45" s="376">
        <v>29262</v>
      </c>
    </row>
    <row r="46" spans="2:14" ht="12">
      <c r="B46" s="356" t="s">
        <v>1027</v>
      </c>
      <c r="C46" s="374">
        <v>594</v>
      </c>
      <c r="D46" s="375">
        <v>2</v>
      </c>
      <c r="E46" s="375">
        <v>5</v>
      </c>
      <c r="F46" s="375">
        <v>595</v>
      </c>
      <c r="G46" s="375">
        <v>520</v>
      </c>
      <c r="H46" s="375">
        <v>359</v>
      </c>
      <c r="I46" s="375">
        <v>125679</v>
      </c>
      <c r="J46" s="375">
        <v>110</v>
      </c>
      <c r="K46" s="375">
        <v>170</v>
      </c>
      <c r="L46" s="375">
        <v>125739</v>
      </c>
      <c r="M46" s="375">
        <v>81194</v>
      </c>
      <c r="N46" s="376">
        <v>43839</v>
      </c>
    </row>
    <row r="47" spans="2:14" ht="12">
      <c r="B47" s="356" t="s">
        <v>1028</v>
      </c>
      <c r="C47" s="374">
        <v>713</v>
      </c>
      <c r="D47" s="375">
        <v>1</v>
      </c>
      <c r="E47" s="375">
        <v>7</v>
      </c>
      <c r="F47" s="375">
        <v>713</v>
      </c>
      <c r="G47" s="375">
        <v>629</v>
      </c>
      <c r="H47" s="375">
        <v>449</v>
      </c>
      <c r="I47" s="375">
        <v>116351</v>
      </c>
      <c r="J47" s="375">
        <v>20</v>
      </c>
      <c r="K47" s="375">
        <v>222</v>
      </c>
      <c r="L47" s="375">
        <v>116553</v>
      </c>
      <c r="M47" s="375">
        <v>66685</v>
      </c>
      <c r="N47" s="376">
        <v>48278</v>
      </c>
    </row>
    <row r="48" spans="2:14" ht="8.25" customHeight="1">
      <c r="B48" s="356"/>
      <c r="C48" s="374"/>
      <c r="D48" s="375"/>
      <c r="E48" s="375"/>
      <c r="F48" s="375"/>
      <c r="G48" s="375"/>
      <c r="H48" s="375"/>
      <c r="I48" s="375"/>
      <c r="J48" s="375"/>
      <c r="K48" s="375"/>
      <c r="L48" s="375"/>
      <c r="M48" s="375"/>
      <c r="N48" s="376"/>
    </row>
    <row r="49" spans="2:14" ht="12">
      <c r="B49" s="356" t="s">
        <v>1031</v>
      </c>
      <c r="C49" s="374">
        <v>769</v>
      </c>
      <c r="D49" s="375">
        <v>5</v>
      </c>
      <c r="E49" s="375">
        <v>192</v>
      </c>
      <c r="F49" s="375">
        <v>903</v>
      </c>
      <c r="G49" s="375">
        <v>595</v>
      </c>
      <c r="H49" s="375">
        <v>630</v>
      </c>
      <c r="I49" s="375">
        <v>308046</v>
      </c>
      <c r="J49" s="375">
        <v>14215</v>
      </c>
      <c r="K49" s="375">
        <v>65776</v>
      </c>
      <c r="L49" s="375">
        <v>359607</v>
      </c>
      <c r="M49" s="375">
        <v>191030</v>
      </c>
      <c r="N49" s="376">
        <v>167395</v>
      </c>
    </row>
    <row r="50" spans="2:14" ht="12">
      <c r="B50" s="356" t="s">
        <v>1148</v>
      </c>
      <c r="C50" s="374">
        <v>853</v>
      </c>
      <c r="D50" s="375">
        <v>2</v>
      </c>
      <c r="E50" s="375">
        <v>10</v>
      </c>
      <c r="F50" s="375">
        <v>858</v>
      </c>
      <c r="G50" s="375">
        <v>582</v>
      </c>
      <c r="H50" s="375">
        <v>665</v>
      </c>
      <c r="I50" s="375">
        <v>461624</v>
      </c>
      <c r="J50" s="375">
        <v>1950</v>
      </c>
      <c r="K50" s="375">
        <v>2641</v>
      </c>
      <c r="L50" s="375">
        <v>462315</v>
      </c>
      <c r="M50" s="375">
        <v>117616</v>
      </c>
      <c r="N50" s="376">
        <v>342981</v>
      </c>
    </row>
    <row r="51" spans="2:14" ht="12">
      <c r="B51" s="356" t="s">
        <v>1035</v>
      </c>
      <c r="C51" s="374">
        <v>1082</v>
      </c>
      <c r="D51" s="375">
        <v>26</v>
      </c>
      <c r="E51" s="375">
        <v>303</v>
      </c>
      <c r="F51" s="375">
        <v>1231</v>
      </c>
      <c r="G51" s="375">
        <v>1108</v>
      </c>
      <c r="H51" s="375">
        <v>831</v>
      </c>
      <c r="I51" s="375">
        <v>320728</v>
      </c>
      <c r="J51" s="375">
        <v>3609</v>
      </c>
      <c r="K51" s="375">
        <v>24696</v>
      </c>
      <c r="L51" s="375">
        <v>341815</v>
      </c>
      <c r="M51" s="375">
        <v>102406</v>
      </c>
      <c r="N51" s="376">
        <v>238851</v>
      </c>
    </row>
    <row r="52" spans="2:14" ht="12">
      <c r="B52" s="356" t="s">
        <v>1037</v>
      </c>
      <c r="C52" s="374">
        <v>1203</v>
      </c>
      <c r="D52" s="375">
        <v>2</v>
      </c>
      <c r="E52" s="375">
        <v>124</v>
      </c>
      <c r="F52" s="375">
        <v>1286</v>
      </c>
      <c r="G52" s="375">
        <v>1020</v>
      </c>
      <c r="H52" s="375">
        <v>981</v>
      </c>
      <c r="I52" s="375">
        <v>352691</v>
      </c>
      <c r="J52" s="375">
        <v>13</v>
      </c>
      <c r="K52" s="375">
        <v>5790</v>
      </c>
      <c r="L52" s="375">
        <v>358468</v>
      </c>
      <c r="M52" s="375">
        <v>159854</v>
      </c>
      <c r="N52" s="376">
        <v>197253</v>
      </c>
    </row>
    <row r="53" spans="2:14" ht="12">
      <c r="B53" s="356" t="s">
        <v>1039</v>
      </c>
      <c r="C53" s="374">
        <v>1387</v>
      </c>
      <c r="D53" s="375">
        <v>7</v>
      </c>
      <c r="E53" s="375">
        <v>453</v>
      </c>
      <c r="F53" s="375">
        <v>1569</v>
      </c>
      <c r="G53" s="375">
        <v>775</v>
      </c>
      <c r="H53" s="375">
        <v>1475</v>
      </c>
      <c r="I53" s="375">
        <v>540829</v>
      </c>
      <c r="J53" s="375">
        <v>4588</v>
      </c>
      <c r="K53" s="375">
        <v>176601</v>
      </c>
      <c r="L53" s="375">
        <v>712842</v>
      </c>
      <c r="M53" s="375">
        <v>122043</v>
      </c>
      <c r="N53" s="376">
        <v>587003</v>
      </c>
    </row>
    <row r="54" spans="2:14" ht="8.25" customHeight="1">
      <c r="B54" s="356"/>
      <c r="C54" s="374"/>
      <c r="D54" s="375"/>
      <c r="E54" s="375"/>
      <c r="F54" s="375"/>
      <c r="G54" s="375"/>
      <c r="H54" s="375"/>
      <c r="I54" s="375"/>
      <c r="J54" s="375"/>
      <c r="K54" s="375"/>
      <c r="L54" s="375"/>
      <c r="M54" s="375"/>
      <c r="N54" s="376"/>
    </row>
    <row r="55" spans="2:14" ht="12">
      <c r="B55" s="356" t="s">
        <v>1042</v>
      </c>
      <c r="C55" s="374">
        <v>1070</v>
      </c>
      <c r="D55" s="375">
        <v>1</v>
      </c>
      <c r="E55" s="375">
        <v>4</v>
      </c>
      <c r="F55" s="375">
        <v>1073</v>
      </c>
      <c r="G55" s="375">
        <v>901</v>
      </c>
      <c r="H55" s="375">
        <v>611</v>
      </c>
      <c r="I55" s="375">
        <v>177326</v>
      </c>
      <c r="J55" s="375">
        <v>40</v>
      </c>
      <c r="K55" s="375">
        <v>111</v>
      </c>
      <c r="L55" s="375">
        <v>177397</v>
      </c>
      <c r="M55" s="375">
        <v>116312</v>
      </c>
      <c r="N55" s="376">
        <v>54354</v>
      </c>
    </row>
    <row r="56" spans="2:14" ht="12">
      <c r="B56" s="356" t="s">
        <v>1043</v>
      </c>
      <c r="C56" s="374">
        <v>239</v>
      </c>
      <c r="D56" s="375">
        <v>0</v>
      </c>
      <c r="E56" s="375">
        <v>0</v>
      </c>
      <c r="F56" s="375">
        <v>239</v>
      </c>
      <c r="G56" s="375">
        <v>209</v>
      </c>
      <c r="H56" s="375">
        <v>64</v>
      </c>
      <c r="I56" s="375">
        <v>19679</v>
      </c>
      <c r="J56" s="375">
        <v>0</v>
      </c>
      <c r="K56" s="375">
        <v>0</v>
      </c>
      <c r="L56" s="375">
        <v>19679</v>
      </c>
      <c r="M56" s="375">
        <v>15627</v>
      </c>
      <c r="N56" s="376">
        <v>3822</v>
      </c>
    </row>
    <row r="57" spans="2:14" ht="12">
      <c r="B57" s="356" t="s">
        <v>1045</v>
      </c>
      <c r="C57" s="374">
        <v>430</v>
      </c>
      <c r="D57" s="375">
        <v>0</v>
      </c>
      <c r="E57" s="375">
        <v>1</v>
      </c>
      <c r="F57" s="375">
        <v>430</v>
      </c>
      <c r="G57" s="375">
        <v>238</v>
      </c>
      <c r="H57" s="375">
        <v>390</v>
      </c>
      <c r="I57" s="375">
        <v>45216</v>
      </c>
      <c r="J57" s="375">
        <v>0</v>
      </c>
      <c r="K57" s="375">
        <v>20</v>
      </c>
      <c r="L57" s="375">
        <v>45236</v>
      </c>
      <c r="M57" s="375">
        <v>17537</v>
      </c>
      <c r="N57" s="376">
        <v>27318</v>
      </c>
    </row>
    <row r="58" spans="2:14" ht="12">
      <c r="B58" s="356" t="s">
        <v>1047</v>
      </c>
      <c r="C58" s="374">
        <v>690</v>
      </c>
      <c r="D58" s="375">
        <v>0</v>
      </c>
      <c r="E58" s="375">
        <v>0</v>
      </c>
      <c r="F58" s="375">
        <v>690</v>
      </c>
      <c r="G58" s="375">
        <v>446</v>
      </c>
      <c r="H58" s="375">
        <v>457</v>
      </c>
      <c r="I58" s="375">
        <v>64414</v>
      </c>
      <c r="J58" s="375">
        <v>0</v>
      </c>
      <c r="K58" s="375">
        <v>0</v>
      </c>
      <c r="L58" s="375">
        <v>64414</v>
      </c>
      <c r="M58" s="375">
        <v>30665</v>
      </c>
      <c r="N58" s="376">
        <v>32699</v>
      </c>
    </row>
    <row r="59" spans="2:14" ht="12">
      <c r="B59" s="356" t="s">
        <v>1049</v>
      </c>
      <c r="C59" s="374">
        <v>832</v>
      </c>
      <c r="D59" s="375">
        <v>1</v>
      </c>
      <c r="E59" s="375">
        <v>26</v>
      </c>
      <c r="F59" s="375">
        <v>835</v>
      </c>
      <c r="G59" s="375">
        <v>629</v>
      </c>
      <c r="H59" s="375">
        <v>750</v>
      </c>
      <c r="I59" s="375">
        <v>108623</v>
      </c>
      <c r="J59" s="375">
        <v>200</v>
      </c>
      <c r="K59" s="375">
        <v>276</v>
      </c>
      <c r="L59" s="375">
        <v>108699</v>
      </c>
      <c r="M59" s="375">
        <v>45775</v>
      </c>
      <c r="N59" s="376">
        <v>61782</v>
      </c>
    </row>
    <row r="60" spans="2:14" ht="12">
      <c r="B60" s="356" t="s">
        <v>1051</v>
      </c>
      <c r="C60" s="374">
        <v>59</v>
      </c>
      <c r="D60" s="375">
        <v>0</v>
      </c>
      <c r="E60" s="375">
        <v>0</v>
      </c>
      <c r="F60" s="375">
        <v>59</v>
      </c>
      <c r="G60" s="375">
        <v>46</v>
      </c>
      <c r="H60" s="375">
        <v>15</v>
      </c>
      <c r="I60" s="375">
        <v>5895</v>
      </c>
      <c r="J60" s="375">
        <v>0</v>
      </c>
      <c r="K60" s="375">
        <v>0</v>
      </c>
      <c r="L60" s="375">
        <v>5895</v>
      </c>
      <c r="M60" s="375">
        <v>4212</v>
      </c>
      <c r="N60" s="376">
        <v>1577</v>
      </c>
    </row>
    <row r="61" spans="2:14" ht="12">
      <c r="B61" s="356" t="s">
        <v>1053</v>
      </c>
      <c r="C61" s="374">
        <v>1052</v>
      </c>
      <c r="D61" s="375">
        <v>1</v>
      </c>
      <c r="E61" s="375">
        <v>29</v>
      </c>
      <c r="F61" s="375">
        <v>1054</v>
      </c>
      <c r="G61" s="375">
        <v>902</v>
      </c>
      <c r="H61" s="375">
        <v>919</v>
      </c>
      <c r="I61" s="375">
        <v>351796</v>
      </c>
      <c r="J61" s="375">
        <v>100</v>
      </c>
      <c r="K61" s="375">
        <v>1215</v>
      </c>
      <c r="L61" s="375">
        <v>352911</v>
      </c>
      <c r="M61" s="375">
        <v>109963</v>
      </c>
      <c r="N61" s="376">
        <v>239829</v>
      </c>
    </row>
    <row r="62" spans="2:14" ht="12">
      <c r="B62" s="356" t="s">
        <v>1055</v>
      </c>
      <c r="C62" s="374">
        <v>1504</v>
      </c>
      <c r="D62" s="375">
        <v>4</v>
      </c>
      <c r="E62" s="375">
        <v>25</v>
      </c>
      <c r="F62" s="375">
        <v>1510</v>
      </c>
      <c r="G62" s="375">
        <v>1213</v>
      </c>
      <c r="H62" s="375">
        <v>1150</v>
      </c>
      <c r="I62" s="375">
        <v>697587</v>
      </c>
      <c r="J62" s="375">
        <v>4877</v>
      </c>
      <c r="K62" s="375">
        <v>1242</v>
      </c>
      <c r="L62" s="375">
        <v>693952</v>
      </c>
      <c r="M62" s="375">
        <v>312194</v>
      </c>
      <c r="N62" s="376">
        <v>370448</v>
      </c>
    </row>
    <row r="63" spans="2:14" ht="12">
      <c r="B63" s="356" t="s">
        <v>1057</v>
      </c>
      <c r="C63" s="374">
        <v>1791</v>
      </c>
      <c r="D63" s="375">
        <v>3</v>
      </c>
      <c r="E63" s="375">
        <v>18</v>
      </c>
      <c r="F63" s="375">
        <v>1792</v>
      </c>
      <c r="G63" s="375">
        <v>1563</v>
      </c>
      <c r="H63" s="375">
        <v>662</v>
      </c>
      <c r="I63" s="375">
        <v>231923</v>
      </c>
      <c r="J63" s="375">
        <v>162</v>
      </c>
      <c r="K63" s="375">
        <v>439</v>
      </c>
      <c r="L63" s="375">
        <v>232200</v>
      </c>
      <c r="M63" s="375">
        <v>182503</v>
      </c>
      <c r="N63" s="376">
        <v>45199</v>
      </c>
    </row>
    <row r="64" spans="2:14" ht="12">
      <c r="B64" s="356" t="s">
        <v>1059</v>
      </c>
      <c r="C64" s="374">
        <v>999</v>
      </c>
      <c r="D64" s="375">
        <v>0</v>
      </c>
      <c r="E64" s="375">
        <v>16</v>
      </c>
      <c r="F64" s="375">
        <v>1001</v>
      </c>
      <c r="G64" s="375">
        <v>831</v>
      </c>
      <c r="H64" s="375">
        <v>458</v>
      </c>
      <c r="I64" s="375">
        <v>214773</v>
      </c>
      <c r="J64" s="375">
        <v>0</v>
      </c>
      <c r="K64" s="375">
        <v>800</v>
      </c>
      <c r="L64" s="375">
        <v>215573</v>
      </c>
      <c r="M64" s="375">
        <v>173278</v>
      </c>
      <c r="N64" s="376">
        <v>37878</v>
      </c>
    </row>
    <row r="65" spans="2:14" ht="12">
      <c r="B65" s="356" t="s">
        <v>1061</v>
      </c>
      <c r="C65" s="374">
        <v>569</v>
      </c>
      <c r="D65" s="375">
        <v>2</v>
      </c>
      <c r="E65" s="375">
        <v>0</v>
      </c>
      <c r="F65" s="375">
        <v>569</v>
      </c>
      <c r="G65" s="375">
        <v>482</v>
      </c>
      <c r="H65" s="375">
        <v>380</v>
      </c>
      <c r="I65" s="375">
        <v>87538</v>
      </c>
      <c r="J65" s="375">
        <v>350</v>
      </c>
      <c r="K65" s="375">
        <v>0</v>
      </c>
      <c r="L65" s="375">
        <v>87188</v>
      </c>
      <c r="M65" s="375">
        <v>55361</v>
      </c>
      <c r="N65" s="376">
        <v>30145</v>
      </c>
    </row>
    <row r="66" spans="2:14" ht="12">
      <c r="B66" s="357" t="s">
        <v>1063</v>
      </c>
      <c r="C66" s="378">
        <v>771</v>
      </c>
      <c r="D66" s="379">
        <v>0</v>
      </c>
      <c r="E66" s="379">
        <v>1</v>
      </c>
      <c r="F66" s="379">
        <v>771</v>
      </c>
      <c r="G66" s="379">
        <v>734</v>
      </c>
      <c r="H66" s="379">
        <v>390</v>
      </c>
      <c r="I66" s="379">
        <v>153197</v>
      </c>
      <c r="J66" s="379">
        <v>0</v>
      </c>
      <c r="K66" s="379">
        <v>80</v>
      </c>
      <c r="L66" s="379">
        <v>153277</v>
      </c>
      <c r="M66" s="379">
        <v>125250</v>
      </c>
      <c r="N66" s="380">
        <v>26571</v>
      </c>
    </row>
    <row r="67" spans="2:14" ht="12">
      <c r="B67" s="371"/>
      <c r="C67" s="371"/>
      <c r="D67" s="371"/>
      <c r="E67" s="371"/>
      <c r="F67" s="371"/>
      <c r="G67" s="371"/>
      <c r="H67" s="371"/>
      <c r="I67" s="371"/>
      <c r="J67" s="371"/>
      <c r="K67" s="371"/>
      <c r="L67" s="371"/>
      <c r="M67" s="371"/>
      <c r="N67" s="371"/>
    </row>
    <row r="68" spans="2:14" ht="12">
      <c r="B68" s="371"/>
      <c r="C68" s="371"/>
      <c r="D68" s="371"/>
      <c r="E68" s="371"/>
      <c r="F68" s="371"/>
      <c r="G68" s="371"/>
      <c r="H68" s="371"/>
      <c r="I68" s="371"/>
      <c r="J68" s="371"/>
      <c r="K68" s="371"/>
      <c r="L68" s="371"/>
      <c r="M68" s="371"/>
      <c r="N68" s="371"/>
    </row>
    <row r="69" spans="2:14" ht="12">
      <c r="B69" s="371"/>
      <c r="C69" s="371"/>
      <c r="D69" s="371"/>
      <c r="E69" s="371"/>
      <c r="F69" s="371"/>
      <c r="G69" s="371"/>
      <c r="H69" s="371"/>
      <c r="I69" s="371"/>
      <c r="J69" s="371"/>
      <c r="K69" s="371"/>
      <c r="L69" s="371"/>
      <c r="M69" s="371"/>
      <c r="N69" s="371"/>
    </row>
    <row r="70" spans="2:14" ht="12">
      <c r="B70" s="371"/>
      <c r="C70" s="371"/>
      <c r="D70" s="371"/>
      <c r="E70" s="371"/>
      <c r="F70" s="371"/>
      <c r="G70" s="371"/>
      <c r="H70" s="371"/>
      <c r="I70" s="371"/>
      <c r="J70" s="371"/>
      <c r="K70" s="371"/>
      <c r="L70" s="371"/>
      <c r="M70" s="371"/>
      <c r="N70" s="371"/>
    </row>
    <row r="71" spans="2:14" ht="12">
      <c r="B71" s="371"/>
      <c r="C71" s="371"/>
      <c r="D71" s="371"/>
      <c r="E71" s="371"/>
      <c r="F71" s="371"/>
      <c r="G71" s="371"/>
      <c r="H71" s="371"/>
      <c r="I71" s="371"/>
      <c r="J71" s="371"/>
      <c r="K71" s="371"/>
      <c r="L71" s="371"/>
      <c r="M71" s="371"/>
      <c r="N71" s="371"/>
    </row>
    <row r="72" spans="2:14" ht="12">
      <c r="B72" s="371"/>
      <c r="C72" s="371"/>
      <c r="D72" s="371"/>
      <c r="E72" s="371"/>
      <c r="F72" s="371"/>
      <c r="G72" s="371"/>
      <c r="H72" s="371"/>
      <c r="I72" s="371"/>
      <c r="J72" s="371"/>
      <c r="K72" s="371"/>
      <c r="L72" s="371"/>
      <c r="M72" s="371"/>
      <c r="N72" s="371"/>
    </row>
    <row r="73" spans="2:14" ht="12">
      <c r="B73" s="371"/>
      <c r="C73" s="371"/>
      <c r="D73" s="371"/>
      <c r="E73" s="371"/>
      <c r="F73" s="371"/>
      <c r="G73" s="371"/>
      <c r="H73" s="371"/>
      <c r="I73" s="371"/>
      <c r="J73" s="371"/>
      <c r="K73" s="371"/>
      <c r="L73" s="371"/>
      <c r="M73" s="371"/>
      <c r="N73" s="371"/>
    </row>
    <row r="74" spans="2:14" ht="12">
      <c r="B74" s="371"/>
      <c r="C74" s="371"/>
      <c r="D74" s="371"/>
      <c r="E74" s="371"/>
      <c r="F74" s="371"/>
      <c r="G74" s="371"/>
      <c r="H74" s="371"/>
      <c r="I74" s="371"/>
      <c r="J74" s="371"/>
      <c r="K74" s="371"/>
      <c r="L74" s="371"/>
      <c r="M74" s="371"/>
      <c r="N74" s="371"/>
    </row>
    <row r="75" spans="2:14" ht="12">
      <c r="B75" s="371"/>
      <c r="C75" s="371"/>
      <c r="D75" s="371"/>
      <c r="E75" s="371"/>
      <c r="F75" s="371"/>
      <c r="G75" s="371"/>
      <c r="H75" s="371"/>
      <c r="I75" s="371"/>
      <c r="J75" s="371"/>
      <c r="K75" s="371"/>
      <c r="L75" s="371"/>
      <c r="M75" s="371"/>
      <c r="N75" s="371"/>
    </row>
    <row r="76" spans="2:14" ht="12">
      <c r="B76" s="371"/>
      <c r="C76" s="371"/>
      <c r="D76" s="371"/>
      <c r="E76" s="371"/>
      <c r="F76" s="371"/>
      <c r="G76" s="371"/>
      <c r="H76" s="371"/>
      <c r="I76" s="371"/>
      <c r="J76" s="371"/>
      <c r="K76" s="371"/>
      <c r="L76" s="371"/>
      <c r="M76" s="371"/>
      <c r="N76" s="371"/>
    </row>
    <row r="77" spans="2:14" ht="12">
      <c r="B77" s="371"/>
      <c r="C77" s="371"/>
      <c r="D77" s="371"/>
      <c r="E77" s="371"/>
      <c r="F77" s="371"/>
      <c r="G77" s="371"/>
      <c r="H77" s="371"/>
      <c r="I77" s="371"/>
      <c r="J77" s="371"/>
      <c r="K77" s="371"/>
      <c r="L77" s="371"/>
      <c r="M77" s="371"/>
      <c r="N77" s="371"/>
    </row>
    <row r="78" spans="2:14" ht="12">
      <c r="B78" s="371"/>
      <c r="C78" s="371"/>
      <c r="D78" s="371"/>
      <c r="E78" s="371"/>
      <c r="F78" s="371"/>
      <c r="G78" s="371"/>
      <c r="H78" s="371"/>
      <c r="I78" s="371"/>
      <c r="J78" s="371"/>
      <c r="K78" s="371"/>
      <c r="L78" s="371"/>
      <c r="M78" s="371"/>
      <c r="N78" s="371"/>
    </row>
    <row r="79" spans="2:14" ht="12">
      <c r="B79" s="371"/>
      <c r="C79" s="371"/>
      <c r="D79" s="371"/>
      <c r="E79" s="371"/>
      <c r="F79" s="371"/>
      <c r="G79" s="371"/>
      <c r="H79" s="371"/>
      <c r="I79" s="371"/>
      <c r="J79" s="371"/>
      <c r="K79" s="371"/>
      <c r="L79" s="371"/>
      <c r="M79" s="371"/>
      <c r="N79" s="371"/>
    </row>
    <row r="80" spans="2:14" ht="12">
      <c r="B80" s="371"/>
      <c r="C80" s="371"/>
      <c r="D80" s="371"/>
      <c r="E80" s="371"/>
      <c r="F80" s="371"/>
      <c r="G80" s="371"/>
      <c r="H80" s="371"/>
      <c r="I80" s="371"/>
      <c r="J80" s="371"/>
      <c r="K80" s="371"/>
      <c r="L80" s="371"/>
      <c r="M80" s="371"/>
      <c r="N80" s="371"/>
    </row>
    <row r="81" spans="2:14" ht="12">
      <c r="B81" s="371"/>
      <c r="C81" s="371"/>
      <c r="D81" s="371"/>
      <c r="E81" s="371"/>
      <c r="F81" s="371"/>
      <c r="G81" s="371"/>
      <c r="H81" s="371"/>
      <c r="I81" s="371"/>
      <c r="J81" s="371"/>
      <c r="K81" s="371"/>
      <c r="L81" s="371"/>
      <c r="M81" s="371"/>
      <c r="N81" s="371"/>
    </row>
    <row r="82" spans="2:14" ht="12">
      <c r="B82" s="371"/>
      <c r="C82" s="371"/>
      <c r="D82" s="371"/>
      <c r="E82" s="371"/>
      <c r="F82" s="371"/>
      <c r="G82" s="371"/>
      <c r="H82" s="371"/>
      <c r="I82" s="371"/>
      <c r="J82" s="371"/>
      <c r="K82" s="371"/>
      <c r="L82" s="371"/>
      <c r="M82" s="371"/>
      <c r="N82" s="371"/>
    </row>
    <row r="83" spans="2:14" ht="12">
      <c r="B83" s="371"/>
      <c r="C83" s="371"/>
      <c r="D83" s="371"/>
      <c r="E83" s="371"/>
      <c r="F83" s="371"/>
      <c r="G83" s="371"/>
      <c r="H83" s="371"/>
      <c r="I83" s="371"/>
      <c r="J83" s="371"/>
      <c r="K83" s="371"/>
      <c r="L83" s="371"/>
      <c r="M83" s="371"/>
      <c r="N83" s="371"/>
    </row>
    <row r="84" spans="2:14" ht="12">
      <c r="B84" s="371"/>
      <c r="C84" s="371"/>
      <c r="D84" s="371"/>
      <c r="E84" s="371"/>
      <c r="F84" s="371"/>
      <c r="G84" s="371"/>
      <c r="H84" s="371"/>
      <c r="I84" s="371"/>
      <c r="J84" s="371"/>
      <c r="K84" s="371"/>
      <c r="L84" s="371"/>
      <c r="M84" s="371"/>
      <c r="N84" s="371"/>
    </row>
    <row r="85" spans="2:14" ht="12">
      <c r="B85" s="371"/>
      <c r="C85" s="371"/>
      <c r="D85" s="371"/>
      <c r="E85" s="371"/>
      <c r="F85" s="371"/>
      <c r="G85" s="371"/>
      <c r="H85" s="371"/>
      <c r="I85" s="371"/>
      <c r="J85" s="371"/>
      <c r="K85" s="371"/>
      <c r="L85" s="371"/>
      <c r="M85" s="371"/>
      <c r="N85" s="371"/>
    </row>
    <row r="86" spans="2:14" ht="12">
      <c r="B86" s="371"/>
      <c r="C86" s="371"/>
      <c r="D86" s="371"/>
      <c r="E86" s="371"/>
      <c r="F86" s="371"/>
      <c r="G86" s="371"/>
      <c r="H86" s="371"/>
      <c r="I86" s="371"/>
      <c r="J86" s="371"/>
      <c r="K86" s="371"/>
      <c r="L86" s="371"/>
      <c r="M86" s="371"/>
      <c r="N86" s="371"/>
    </row>
    <row r="87" spans="2:14" ht="12">
      <c r="B87" s="371"/>
      <c r="C87" s="371"/>
      <c r="D87" s="371"/>
      <c r="E87" s="371"/>
      <c r="F87" s="371"/>
      <c r="G87" s="371"/>
      <c r="H87" s="371"/>
      <c r="I87" s="371"/>
      <c r="J87" s="371"/>
      <c r="K87" s="371"/>
      <c r="L87" s="371"/>
      <c r="M87" s="371"/>
      <c r="N87" s="371"/>
    </row>
    <row r="88" spans="2:14" ht="12">
      <c r="B88" s="371"/>
      <c r="C88" s="371"/>
      <c r="D88" s="371"/>
      <c r="E88" s="371"/>
      <c r="F88" s="371"/>
      <c r="G88" s="371"/>
      <c r="H88" s="371"/>
      <c r="I88" s="371"/>
      <c r="J88" s="371"/>
      <c r="K88" s="371"/>
      <c r="L88" s="371"/>
      <c r="M88" s="371"/>
      <c r="N88" s="371"/>
    </row>
    <row r="89" spans="2:14" ht="12">
      <c r="B89" s="371"/>
      <c r="C89" s="371"/>
      <c r="D89" s="371"/>
      <c r="E89" s="371"/>
      <c r="F89" s="371"/>
      <c r="G89" s="371"/>
      <c r="H89" s="371"/>
      <c r="I89" s="371"/>
      <c r="J89" s="371"/>
      <c r="K89" s="371"/>
      <c r="L89" s="371"/>
      <c r="M89" s="371"/>
      <c r="N89" s="371"/>
    </row>
    <row r="90" spans="2:14" ht="12">
      <c r="B90" s="371"/>
      <c r="C90" s="371"/>
      <c r="D90" s="371"/>
      <c r="E90" s="371"/>
      <c r="F90" s="371"/>
      <c r="G90" s="371"/>
      <c r="H90" s="371"/>
      <c r="I90" s="371"/>
      <c r="J90" s="371"/>
      <c r="K90" s="371"/>
      <c r="L90" s="371"/>
      <c r="M90" s="371"/>
      <c r="N90" s="371"/>
    </row>
    <row r="91" spans="2:14" ht="12">
      <c r="B91" s="371"/>
      <c r="C91" s="371"/>
      <c r="D91" s="371"/>
      <c r="E91" s="371"/>
      <c r="F91" s="371"/>
      <c r="G91" s="371"/>
      <c r="H91" s="371"/>
      <c r="I91" s="371"/>
      <c r="J91" s="371"/>
      <c r="K91" s="371"/>
      <c r="L91" s="371"/>
      <c r="M91" s="371"/>
      <c r="N91" s="371"/>
    </row>
    <row r="92" spans="2:14" ht="12">
      <c r="B92" s="371"/>
      <c r="C92" s="371"/>
      <c r="D92" s="371"/>
      <c r="E92" s="371"/>
      <c r="F92" s="371"/>
      <c r="G92" s="371"/>
      <c r="H92" s="371"/>
      <c r="I92" s="371"/>
      <c r="J92" s="371"/>
      <c r="K92" s="371"/>
      <c r="L92" s="371"/>
      <c r="M92" s="371"/>
      <c r="N92" s="371"/>
    </row>
    <row r="93" spans="2:14" ht="12">
      <c r="B93" s="371"/>
      <c r="C93" s="371"/>
      <c r="D93" s="371"/>
      <c r="E93" s="371"/>
      <c r="F93" s="371"/>
      <c r="G93" s="371"/>
      <c r="H93" s="371"/>
      <c r="I93" s="371"/>
      <c r="J93" s="371"/>
      <c r="K93" s="371"/>
      <c r="L93" s="371"/>
      <c r="M93" s="371"/>
      <c r="N93" s="371"/>
    </row>
    <row r="94" spans="2:14" ht="12">
      <c r="B94" s="371"/>
      <c r="C94" s="371"/>
      <c r="D94" s="371"/>
      <c r="E94" s="371"/>
      <c r="F94" s="371"/>
      <c r="G94" s="371"/>
      <c r="H94" s="371"/>
      <c r="I94" s="371"/>
      <c r="J94" s="371"/>
      <c r="K94" s="371"/>
      <c r="L94" s="371"/>
      <c r="M94" s="371"/>
      <c r="N94" s="371"/>
    </row>
    <row r="95" spans="2:14" ht="12">
      <c r="B95" s="371"/>
      <c r="C95" s="371"/>
      <c r="D95" s="371"/>
      <c r="E95" s="371"/>
      <c r="F95" s="371"/>
      <c r="G95" s="371"/>
      <c r="H95" s="371"/>
      <c r="I95" s="371"/>
      <c r="J95" s="371"/>
      <c r="K95" s="371"/>
      <c r="L95" s="371"/>
      <c r="M95" s="371"/>
      <c r="N95" s="371"/>
    </row>
    <row r="96" spans="2:14" ht="12">
      <c r="B96" s="371"/>
      <c r="C96" s="371"/>
      <c r="D96" s="371"/>
      <c r="E96" s="371"/>
      <c r="F96" s="371"/>
      <c r="G96" s="371"/>
      <c r="H96" s="371"/>
      <c r="I96" s="371"/>
      <c r="J96" s="371"/>
      <c r="K96" s="371"/>
      <c r="L96" s="371"/>
      <c r="M96" s="371"/>
      <c r="N96" s="371"/>
    </row>
    <row r="97" spans="2:14" ht="12">
      <c r="B97" s="371"/>
      <c r="C97" s="371"/>
      <c r="D97" s="371"/>
      <c r="E97" s="371"/>
      <c r="F97" s="371"/>
      <c r="G97" s="371"/>
      <c r="H97" s="371"/>
      <c r="I97" s="371"/>
      <c r="J97" s="371"/>
      <c r="K97" s="371"/>
      <c r="L97" s="371"/>
      <c r="M97" s="371"/>
      <c r="N97" s="371"/>
    </row>
    <row r="98" spans="2:14" ht="12">
      <c r="B98" s="371"/>
      <c r="C98" s="371"/>
      <c r="D98" s="371"/>
      <c r="E98" s="371"/>
      <c r="F98" s="371"/>
      <c r="G98" s="371"/>
      <c r="H98" s="371"/>
      <c r="I98" s="371"/>
      <c r="J98" s="371"/>
      <c r="K98" s="371"/>
      <c r="L98" s="371"/>
      <c r="M98" s="371"/>
      <c r="N98" s="371"/>
    </row>
    <row r="99" spans="2:14" ht="12">
      <c r="B99" s="371"/>
      <c r="C99" s="371"/>
      <c r="D99" s="371"/>
      <c r="E99" s="371"/>
      <c r="F99" s="371"/>
      <c r="G99" s="371"/>
      <c r="H99" s="371"/>
      <c r="I99" s="371"/>
      <c r="J99" s="371"/>
      <c r="K99" s="371"/>
      <c r="L99" s="371"/>
      <c r="M99" s="371"/>
      <c r="N99" s="371"/>
    </row>
    <row r="100" spans="2:14" ht="12">
      <c r="B100" s="371"/>
      <c r="C100" s="371"/>
      <c r="D100" s="371"/>
      <c r="E100" s="371"/>
      <c r="F100" s="371"/>
      <c r="G100" s="371"/>
      <c r="H100" s="371"/>
      <c r="I100" s="371"/>
      <c r="J100" s="371"/>
      <c r="K100" s="371"/>
      <c r="L100" s="371"/>
      <c r="M100" s="371"/>
      <c r="N100" s="371"/>
    </row>
    <row r="101" spans="2:14" ht="12">
      <c r="B101" s="371"/>
      <c r="C101" s="371"/>
      <c r="D101" s="371"/>
      <c r="E101" s="371"/>
      <c r="F101" s="371"/>
      <c r="G101" s="371"/>
      <c r="H101" s="371"/>
      <c r="I101" s="371"/>
      <c r="J101" s="371"/>
      <c r="K101" s="371"/>
      <c r="L101" s="371"/>
      <c r="M101" s="371"/>
      <c r="N101" s="371"/>
    </row>
    <row r="102" spans="2:14" ht="12">
      <c r="B102" s="371"/>
      <c r="C102" s="371"/>
      <c r="D102" s="371"/>
      <c r="E102" s="371"/>
      <c r="F102" s="371"/>
      <c r="G102" s="371"/>
      <c r="H102" s="371"/>
      <c r="I102" s="371"/>
      <c r="J102" s="371"/>
      <c r="K102" s="371"/>
      <c r="L102" s="371"/>
      <c r="M102" s="371"/>
      <c r="N102" s="371"/>
    </row>
    <row r="103" spans="2:14" ht="12">
      <c r="B103" s="371"/>
      <c r="C103" s="371"/>
      <c r="D103" s="371"/>
      <c r="E103" s="371"/>
      <c r="F103" s="371"/>
      <c r="G103" s="371"/>
      <c r="H103" s="371"/>
      <c r="I103" s="371"/>
      <c r="J103" s="371"/>
      <c r="K103" s="371"/>
      <c r="L103" s="371"/>
      <c r="M103" s="371"/>
      <c r="N103" s="371"/>
    </row>
    <row r="104" spans="2:14" ht="12">
      <c r="B104" s="371"/>
      <c r="C104" s="371"/>
      <c r="D104" s="371"/>
      <c r="E104" s="371"/>
      <c r="F104" s="371"/>
      <c r="G104" s="371"/>
      <c r="H104" s="371"/>
      <c r="I104" s="371"/>
      <c r="J104" s="371"/>
      <c r="K104" s="371"/>
      <c r="L104" s="371"/>
      <c r="M104" s="371"/>
      <c r="N104" s="371"/>
    </row>
    <row r="105" spans="2:14" ht="12">
      <c r="B105" s="371"/>
      <c r="C105" s="371"/>
      <c r="D105" s="371"/>
      <c r="E105" s="371"/>
      <c r="F105" s="371"/>
      <c r="G105" s="371"/>
      <c r="H105" s="371"/>
      <c r="I105" s="371"/>
      <c r="J105" s="371"/>
      <c r="K105" s="371"/>
      <c r="L105" s="371"/>
      <c r="M105" s="371"/>
      <c r="N105" s="371"/>
    </row>
    <row r="106" spans="2:14" ht="12">
      <c r="B106" s="371"/>
      <c r="C106" s="371"/>
      <c r="D106" s="371"/>
      <c r="E106" s="371"/>
      <c r="F106" s="371"/>
      <c r="G106" s="371"/>
      <c r="H106" s="371"/>
      <c r="I106" s="371"/>
      <c r="J106" s="371"/>
      <c r="K106" s="371"/>
      <c r="L106" s="371"/>
      <c r="M106" s="371"/>
      <c r="N106" s="371"/>
    </row>
    <row r="107" spans="2:14" ht="12">
      <c r="B107" s="371"/>
      <c r="C107" s="371"/>
      <c r="D107" s="371"/>
      <c r="E107" s="371"/>
      <c r="F107" s="371"/>
      <c r="G107" s="371"/>
      <c r="H107" s="371"/>
      <c r="I107" s="371"/>
      <c r="J107" s="371"/>
      <c r="K107" s="371"/>
      <c r="L107" s="371"/>
      <c r="M107" s="371"/>
      <c r="N107" s="371"/>
    </row>
    <row r="108" spans="2:14" ht="12">
      <c r="B108" s="371"/>
      <c r="C108" s="371"/>
      <c r="D108" s="371"/>
      <c r="E108" s="371"/>
      <c r="F108" s="371"/>
      <c r="G108" s="371"/>
      <c r="H108" s="371"/>
      <c r="I108" s="371"/>
      <c r="J108" s="371"/>
      <c r="K108" s="371"/>
      <c r="L108" s="371"/>
      <c r="M108" s="371"/>
      <c r="N108" s="371"/>
    </row>
    <row r="109" spans="2:14" ht="12">
      <c r="B109" s="371"/>
      <c r="C109" s="371"/>
      <c r="D109" s="371"/>
      <c r="E109" s="371"/>
      <c r="F109" s="371"/>
      <c r="G109" s="371"/>
      <c r="H109" s="371"/>
      <c r="I109" s="371"/>
      <c r="J109" s="371"/>
      <c r="K109" s="371"/>
      <c r="L109" s="371"/>
      <c r="M109" s="371"/>
      <c r="N109" s="371"/>
    </row>
    <row r="110" spans="2:14" ht="12">
      <c r="B110" s="371"/>
      <c r="C110" s="371"/>
      <c r="D110" s="371"/>
      <c r="E110" s="371"/>
      <c r="F110" s="371"/>
      <c r="G110" s="371"/>
      <c r="H110" s="371"/>
      <c r="I110" s="371"/>
      <c r="J110" s="371"/>
      <c r="K110" s="371"/>
      <c r="L110" s="371"/>
      <c r="M110" s="371"/>
      <c r="N110" s="371"/>
    </row>
    <row r="111" spans="2:14" ht="12">
      <c r="B111" s="371"/>
      <c r="C111" s="371"/>
      <c r="D111" s="371"/>
      <c r="E111" s="371"/>
      <c r="F111" s="371"/>
      <c r="G111" s="371"/>
      <c r="H111" s="371"/>
      <c r="I111" s="371"/>
      <c r="J111" s="371"/>
      <c r="K111" s="371"/>
      <c r="L111" s="371"/>
      <c r="M111" s="371"/>
      <c r="N111" s="371"/>
    </row>
    <row r="112" spans="2:14" ht="12">
      <c r="B112" s="371"/>
      <c r="C112" s="371"/>
      <c r="D112" s="371"/>
      <c r="E112" s="371"/>
      <c r="F112" s="371"/>
      <c r="G112" s="371"/>
      <c r="H112" s="371"/>
      <c r="I112" s="371"/>
      <c r="J112" s="371"/>
      <c r="K112" s="371"/>
      <c r="L112" s="371"/>
      <c r="M112" s="371"/>
      <c r="N112" s="371"/>
    </row>
    <row r="113" spans="2:14" ht="12">
      <c r="B113" s="371"/>
      <c r="C113" s="371"/>
      <c r="D113" s="371"/>
      <c r="E113" s="371"/>
      <c r="F113" s="371"/>
      <c r="G113" s="371"/>
      <c r="H113" s="371"/>
      <c r="I113" s="371"/>
      <c r="J113" s="371"/>
      <c r="K113" s="371"/>
      <c r="L113" s="371"/>
      <c r="M113" s="371"/>
      <c r="N113" s="371"/>
    </row>
    <row r="114" spans="2:14" ht="12">
      <c r="B114" s="371"/>
      <c r="C114" s="371"/>
      <c r="D114" s="371"/>
      <c r="E114" s="371"/>
      <c r="F114" s="371"/>
      <c r="G114" s="371"/>
      <c r="H114" s="371"/>
      <c r="I114" s="371"/>
      <c r="J114" s="371"/>
      <c r="K114" s="371"/>
      <c r="L114" s="371"/>
      <c r="M114" s="371"/>
      <c r="N114" s="371"/>
    </row>
    <row r="115" spans="2:14" ht="12">
      <c r="B115" s="371"/>
      <c r="C115" s="371"/>
      <c r="D115" s="371"/>
      <c r="E115" s="371"/>
      <c r="F115" s="371"/>
      <c r="G115" s="371"/>
      <c r="H115" s="371"/>
      <c r="I115" s="371"/>
      <c r="J115" s="371"/>
      <c r="K115" s="371"/>
      <c r="L115" s="371"/>
      <c r="M115" s="371"/>
      <c r="N115" s="371"/>
    </row>
    <row r="116" spans="2:14" ht="12">
      <c r="B116" s="371"/>
      <c r="C116" s="371"/>
      <c r="D116" s="371"/>
      <c r="E116" s="371"/>
      <c r="F116" s="371"/>
      <c r="G116" s="371"/>
      <c r="H116" s="371"/>
      <c r="I116" s="371"/>
      <c r="J116" s="371"/>
      <c r="K116" s="371"/>
      <c r="L116" s="371"/>
      <c r="M116" s="371"/>
      <c r="N116" s="371"/>
    </row>
    <row r="117" spans="2:14" ht="12">
      <c r="B117" s="371"/>
      <c r="C117" s="371"/>
      <c r="D117" s="371"/>
      <c r="E117" s="371"/>
      <c r="F117" s="371"/>
      <c r="G117" s="371"/>
      <c r="H117" s="371"/>
      <c r="I117" s="371"/>
      <c r="J117" s="371"/>
      <c r="K117" s="371"/>
      <c r="L117" s="371"/>
      <c r="M117" s="371"/>
      <c r="N117" s="371"/>
    </row>
    <row r="118" spans="2:14" ht="12">
      <c r="B118" s="371"/>
      <c r="C118" s="371"/>
      <c r="D118" s="371"/>
      <c r="E118" s="371"/>
      <c r="F118" s="371"/>
      <c r="G118" s="371"/>
      <c r="H118" s="371"/>
      <c r="I118" s="371"/>
      <c r="J118" s="371"/>
      <c r="K118" s="371"/>
      <c r="L118" s="371"/>
      <c r="M118" s="371"/>
      <c r="N118" s="371"/>
    </row>
  </sheetData>
  <mergeCells count="15">
    <mergeCell ref="B3:B6"/>
    <mergeCell ref="I3:N3"/>
    <mergeCell ref="F4:F6"/>
    <mergeCell ref="G4:G6"/>
    <mergeCell ref="H4:H6"/>
    <mergeCell ref="I4:I6"/>
    <mergeCell ref="J4:J6"/>
    <mergeCell ref="K4:K6"/>
    <mergeCell ref="L4:L6"/>
    <mergeCell ref="M4:M6"/>
    <mergeCell ref="N4:N6"/>
    <mergeCell ref="C3:C6"/>
    <mergeCell ref="D3:D6"/>
    <mergeCell ref="E3:E6"/>
    <mergeCell ref="F3:H3"/>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昭和53年　山形県統計年鑑</dc:title>
  <dc:subject/>
  <dc:creator>山形県</dc:creator>
  <cp:keywords/>
  <dc:description/>
  <cp:lastModifiedBy>工藤　裕子</cp:lastModifiedBy>
  <cp:lastPrinted>2005-05-24T06:19:40Z</cp:lastPrinted>
  <dcterms:created xsi:type="dcterms:W3CDTF">2005-04-02T01:55:19Z</dcterms:created>
  <dcterms:modified xsi:type="dcterms:W3CDTF">2008-10-29T05:17:02Z</dcterms:modified>
  <cp:category/>
  <cp:version/>
  <cp:contentType/>
  <cp:contentStatus/>
</cp:coreProperties>
</file>