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6" activeTab="0"/>
  </bookViews>
  <sheets>
    <sheet name="計画" sheetId="1" r:id="rId1"/>
    <sheet name="給水" sheetId="2" r:id="rId2"/>
    <sheet name="財務" sheetId="3" r:id="rId3"/>
    <sheet name="料金" sheetId="4" r:id="rId4"/>
    <sheet name="施設" sheetId="5" r:id="rId5"/>
  </sheets>
  <definedNames>
    <definedName name="_xlnm.Print_Area" localSheetId="1">'給水'!$A$1:$AA$34</definedName>
    <definedName name="_xlnm.Print_Area" localSheetId="4">'施設'!$A$1:$W$125</definedName>
    <definedName name="_xlnm.Print_Titles" localSheetId="4">'施設'!$6:$9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34" authorId="0">
      <text>
        <r>
          <rPr>
            <sz val="9"/>
            <color indexed="8"/>
            <rFont val="ＭＳ Ｐゴシック"/>
            <family val="3"/>
          </rPr>
          <t>新潟県村上市分（108人）含む</t>
        </r>
      </text>
    </comment>
  </commentList>
</comments>
</file>

<file path=xl/sharedStrings.xml><?xml version="1.0" encoding="utf-8"?>
<sst xmlns="http://schemas.openxmlformats.org/spreadsheetml/2006/main" count="755" uniqueCount="396">
  <si>
    <t>上　水　道</t>
  </si>
  <si>
    <t>(1) 基本計画</t>
  </si>
  <si>
    <t>台帳番号</t>
  </si>
  <si>
    <t>事 業 主 体 名</t>
  </si>
  <si>
    <t>創設認　
可年月</t>
  </si>
  <si>
    <t>直近変更認可年月</t>
  </si>
  <si>
    <t>事業名</t>
  </si>
  <si>
    <t>計画給
水人口
[人]</t>
  </si>
  <si>
    <t>計画１日給水量</t>
  </si>
  <si>
    <t>目標年度</t>
  </si>
  <si>
    <r>
      <t xml:space="preserve">工　期
</t>
    </r>
    <r>
      <rPr>
        <sz val="7"/>
        <rFont val="ＭＳ Ｐ明朝"/>
        <family val="1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</si>
  <si>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</si>
  <si>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</si>
  <si>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</si>
  <si>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</si>
  <si>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</si>
  <si>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</si>
  <si>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</si>
  <si>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その他</t>
  </si>
  <si>
    <t>受　水</t>
  </si>
  <si>
    <t>計</t>
  </si>
  <si>
    <t>[本]</t>
  </si>
  <si>
    <t>最　大</t>
  </si>
  <si>
    <t>平　均</t>
  </si>
  <si>
    <t>ダム直接</t>
  </si>
  <si>
    <t>ダム放流</t>
  </si>
  <si>
    <t>自　流</t>
  </si>
  <si>
    <t>伏流水</t>
  </si>
  <si>
    <t>浅井戸水</t>
  </si>
  <si>
    <t>深井戸水</t>
  </si>
  <si>
    <t>湧水</t>
  </si>
  <si>
    <t>浄　水</t>
  </si>
  <si>
    <t>浅井戸</t>
  </si>
  <si>
    <t>深井戸</t>
  </si>
  <si>
    <t>3</t>
  </si>
  <si>
    <t>山　　形　　市</t>
  </si>
  <si>
    <t>T 5. 3</t>
  </si>
  <si>
    <t>H11. 3</t>
  </si>
  <si>
    <t>浄水方
法変更</t>
  </si>
  <si>
    <t>H17</t>
  </si>
  <si>
    <t>H12～H17</t>
  </si>
  <si>
    <r>
      <t>馬見ヶ崎川 0.35 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不動沢 0.069[㎥/s]
又治窯沢　 0.023[㎥/s]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最上川 0.81 [㎥/s]
馬見ヶ崎川 0.089[㎥/s]</t>
    </r>
  </si>
  <si>
    <t>緩、急、活、
除鉄マ</t>
  </si>
  <si>
    <t>寒　河　江　市</t>
  </si>
  <si>
    <t>S27.11</t>
  </si>
  <si>
    <t>H22. 3</t>
  </si>
  <si>
    <t>４拡
変更</t>
  </si>
  <si>
    <t>H35</t>
  </si>
  <si>
    <t>H22～H35</t>
  </si>
  <si>
    <t>急</t>
  </si>
  <si>
    <t>2</t>
  </si>
  <si>
    <t>上　　山　　市</t>
  </si>
  <si>
    <t>T 6. 4</t>
  </si>
  <si>
    <t>S54. 3</t>
  </si>
  <si>
    <t>３拡</t>
  </si>
  <si>
    <t>H 4</t>
  </si>
  <si>
    <t>S54～S61</t>
  </si>
  <si>
    <t>－</t>
  </si>
  <si>
    <t>7</t>
  </si>
  <si>
    <t>村　　山　　市</t>
  </si>
  <si>
    <t>S 6.10</t>
  </si>
  <si>
    <t>S53.12</t>
  </si>
  <si>
    <t>４拡</t>
  </si>
  <si>
    <t>S54～S58</t>
  </si>
  <si>
    <t>大沢川　0.0174[㎥/s]</t>
  </si>
  <si>
    <t>緩</t>
  </si>
  <si>
    <t>4</t>
  </si>
  <si>
    <t>天　　童　　市</t>
  </si>
  <si>
    <t>T12. 2</t>
  </si>
  <si>
    <t>H12. 3</t>
  </si>
  <si>
    <t>６拡</t>
  </si>
  <si>
    <t>H20</t>
  </si>
  <si>
    <t>消</t>
  </si>
  <si>
    <t>東　　根　　市</t>
  </si>
  <si>
    <t>S26. 6</t>
  </si>
  <si>
    <t>H20. 3</t>
  </si>
  <si>
    <t>H26</t>
  </si>
  <si>
    <t>H21～H26</t>
  </si>
  <si>
    <t>急、エア、
除鉄マ</t>
  </si>
  <si>
    <t>1</t>
  </si>
  <si>
    <t>河　　北　　町</t>
  </si>
  <si>
    <t>M45. 6</t>
  </si>
  <si>
    <t>S55. 4</t>
  </si>
  <si>
    <t>５拡</t>
  </si>
  <si>
    <t>H 2</t>
  </si>
  <si>
    <t>S55～S59</t>
  </si>
  <si>
    <t>西　　川　　町</t>
  </si>
  <si>
    <t>S43. 7</t>
  </si>
  <si>
    <t>H34</t>
  </si>
  <si>
    <t xml:space="preserve"> - ～H25</t>
  </si>
  <si>
    <t>緩、消</t>
  </si>
  <si>
    <t>朝　　日　　町</t>
  </si>
  <si>
    <t>S39. 2</t>
  </si>
  <si>
    <t>H 8.10</t>
  </si>
  <si>
    <t>H12</t>
  </si>
  <si>
    <t>H 8～H12</t>
  </si>
  <si>
    <t>最上川　0.015[㎥/s]</t>
  </si>
  <si>
    <t>大　　江　　町</t>
  </si>
  <si>
    <t>S37.12</t>
  </si>
  <si>
    <t>H21. 3</t>
  </si>
  <si>
    <t>２拡</t>
  </si>
  <si>
    <t>H30</t>
  </si>
  <si>
    <t>S58</t>
  </si>
  <si>
    <t>月布川　0.0073[㎥/s]</t>
  </si>
  <si>
    <t>膜</t>
  </si>
  <si>
    <t>最上川中部水道企業団</t>
  </si>
  <si>
    <t>S42. 4</t>
  </si>
  <si>
    <t>S57. 4</t>
  </si>
  <si>
    <t>S57～S61</t>
  </si>
  <si>
    <t>最上川　0.095[㎥/s]</t>
  </si>
  <si>
    <t>尾花沢市大石田町
環境衛生事業組合</t>
  </si>
  <si>
    <t>S42. 2</t>
  </si>
  <si>
    <t>H15. 4</t>
  </si>
  <si>
    <t>H29</t>
  </si>
  <si>
    <t>H15～H28</t>
  </si>
  <si>
    <t>新　　庄　　市</t>
  </si>
  <si>
    <t>S25.12</t>
  </si>
  <si>
    <t>H19.10</t>
  </si>
  <si>
    <t>H33</t>
  </si>
  <si>
    <t>H19～H22</t>
  </si>
  <si>
    <t>泉田川　0.0405[㎥/s]</t>
  </si>
  <si>
    <t>金　　山　　町</t>
  </si>
  <si>
    <t>S45. 9</t>
  </si>
  <si>
    <t>H 2. 3</t>
  </si>
  <si>
    <t>H 2～H 6</t>
  </si>
  <si>
    <t>中田春木川　0.0022[㎥/s]</t>
  </si>
  <si>
    <t>最　　上　　町</t>
  </si>
  <si>
    <t>S47. 8</t>
  </si>
  <si>
    <t>H 6. 4</t>
  </si>
  <si>
    <t>１拡</t>
  </si>
  <si>
    <t>H14</t>
  </si>
  <si>
    <t>H 6～H10</t>
  </si>
  <si>
    <t>真　室　川　町</t>
  </si>
  <si>
    <t>H 2. 6</t>
  </si>
  <si>
    <t>H15. 3</t>
  </si>
  <si>
    <t>統合</t>
  </si>
  <si>
    <t>H18</t>
  </si>
  <si>
    <t>H15～H18</t>
  </si>
  <si>
    <t>真室川　0.0155[㎥/s]</t>
  </si>
  <si>
    <t>緩、膜</t>
  </si>
  <si>
    <t>5</t>
  </si>
  <si>
    <t>米　　沢　　市</t>
  </si>
  <si>
    <t>T14. 9</t>
  </si>
  <si>
    <t>H19. 3</t>
  </si>
  <si>
    <t>８拡
変更</t>
  </si>
  <si>
    <t>H28</t>
  </si>
  <si>
    <t>大樽川　0.139[㎥/s]</t>
  </si>
  <si>
    <t>急、消</t>
  </si>
  <si>
    <t>長　　井　　市</t>
  </si>
  <si>
    <t>S33.12</t>
  </si>
  <si>
    <t>H 1. 2</t>
  </si>
  <si>
    <t>H 6～H32</t>
  </si>
  <si>
    <t>南　　陽　　市</t>
  </si>
  <si>
    <t>S44. 3</t>
  </si>
  <si>
    <t>H19.11</t>
  </si>
  <si>
    <t>H19</t>
  </si>
  <si>
    <t>高　　畠　　町</t>
  </si>
  <si>
    <t>S28. 4</t>
  </si>
  <si>
    <t>H19. 6</t>
  </si>
  <si>
    <t>ア処</t>
  </si>
  <si>
    <t>川　　西　　町</t>
  </si>
  <si>
    <t>S36. 1</t>
  </si>
  <si>
    <t>H15.12</t>
  </si>
  <si>
    <t>小　　国　　町</t>
  </si>
  <si>
    <t>S48. 3</t>
  </si>
  <si>
    <t>荒川　0.0324[㎥/s]</t>
  </si>
  <si>
    <t>消、緩</t>
  </si>
  <si>
    <t>白　　鷹　　町</t>
  </si>
  <si>
    <t>S34.12</t>
  </si>
  <si>
    <t>S62. 3</t>
  </si>
  <si>
    <t>S56～H 2</t>
  </si>
  <si>
    <t>実淵川　0.077[㎥/s]</t>
  </si>
  <si>
    <t>飯　　豊　　町</t>
  </si>
  <si>
    <t>S42. 3</t>
  </si>
  <si>
    <t>H 8</t>
  </si>
  <si>
    <t>S62～S63</t>
  </si>
  <si>
    <t>置賜白川　0.02[㎥/s]</t>
  </si>
  <si>
    <t>8</t>
  </si>
  <si>
    <t>鶴　　岡　　市</t>
  </si>
  <si>
    <t>S 6.12</t>
  </si>
  <si>
    <t>H21. 4</t>
  </si>
  <si>
    <t>創設</t>
  </si>
  <si>
    <t>H40</t>
  </si>
  <si>
    <t>H21～H39</t>
  </si>
  <si>
    <t>温海川　0.0243[㎥/s]</t>
  </si>
  <si>
    <t>6</t>
  </si>
  <si>
    <t>酒　　田　　市</t>
  </si>
  <si>
    <t>S 4. 2</t>
  </si>
  <si>
    <t>H20. 4</t>
  </si>
  <si>
    <t>８拡</t>
  </si>
  <si>
    <t>H31</t>
  </si>
  <si>
    <t>H22～H30</t>
  </si>
  <si>
    <t>最上川　0.578[㎥/s]</t>
  </si>
  <si>
    <t>庄　　内　　町</t>
  </si>
  <si>
    <t>S32.12</t>
  </si>
  <si>
    <t>H 5～H12</t>
  </si>
  <si>
    <t>遊　　佐　　町</t>
  </si>
  <si>
    <t>S41. 4</t>
  </si>
  <si>
    <t>H22. 5</t>
  </si>
  <si>
    <t>経営
変更</t>
  </si>
  <si>
    <t>H32</t>
  </si>
  <si>
    <t>H22</t>
  </si>
  <si>
    <t>合　　　　　計</t>
  </si>
  <si>
    <t>（注）工期：経営（変更）認可時における施設整備計画の工期</t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</si>
  <si>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</si>
  <si>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</si>
  <si>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</si>
  <si>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</si>
  <si>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</si>
  <si>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</si>
  <si>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</si>
  <si>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</si>
  <si>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</si>
  <si>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</si>
  <si>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</si>
  <si>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</si>
  <si>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</si>
  <si>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</si>
  <si>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</si>
  <si>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</si>
  <si>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</si>
  <si>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</si>
  <si>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</si>
  <si>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</si>
  <si>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</si>
  <si>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</si>
  <si>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(8/6)</t>
  </si>
  <si>
    <t>(8/10)</t>
  </si>
  <si>
    <t>(8/23)</t>
  </si>
  <si>
    <t>(8/5)</t>
  </si>
  <si>
    <t>(8/13)</t>
  </si>
  <si>
    <t>(9/6)</t>
  </si>
  <si>
    <t>(2/2)</t>
  </si>
  <si>
    <t>(3/14)</t>
  </si>
  <si>
    <t>(8/15)</t>
  </si>
  <si>
    <t>(8/14)</t>
  </si>
  <si>
    <t>(7/26)</t>
  </si>
  <si>
    <t>(2/21)</t>
  </si>
  <si>
    <t>(8/11)</t>
  </si>
  <si>
    <t>(7/21)</t>
  </si>
  <si>
    <t>(7/15)</t>
  </si>
  <si>
    <t>(7/28)</t>
  </si>
  <si>
    <t>(7/29)</t>
  </si>
  <si>
    <t>(3) 財務状況</t>
  </si>
  <si>
    <t>[特記以外単位：千円]</t>
  </si>
  <si>
    <t>　　　　　　　　　　　　　　事業主体名
　項目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</si>
  <si>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</si>
  <si>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</si>
  <si>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</si>
  <si>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</si>
  <si>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</si>
  <si>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</si>
  <si>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</si>
  <si>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</si>
  <si>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</si>
  <si>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</si>
  <si>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</si>
  <si>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尾花沢市大石
田町環境衛生
事業組合</t>
  </si>
  <si>
    <t>損益計算</t>
  </si>
  <si>
    <t>総収益</t>
  </si>
  <si>
    <t>①</t>
  </si>
  <si>
    <t>給水収益</t>
  </si>
  <si>
    <t>他会計補助金</t>
  </si>
  <si>
    <t>総費用</t>
  </si>
  <si>
    <t>当年度純利益（△損失）</t>
  </si>
  <si>
    <t>資本的収支</t>
  </si>
  <si>
    <t>資本的収入の純計</t>
  </si>
  <si>
    <t>資本的支出の計</t>
  </si>
  <si>
    <t>新設・拡張事業費</t>
  </si>
  <si>
    <t>改良事業費</t>
  </si>
  <si>
    <t>企業債償還金</t>
  </si>
  <si>
    <t>資本的収入額が資本的収支額に不足する額</t>
  </si>
  <si>
    <t>費　　用　　構　　成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</si>
  <si>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</si>
  <si>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</si>
  <si>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</si>
  <si>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</si>
  <si>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</si>
  <si>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</si>
  <si>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</si>
  <si>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</si>
  <si>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</si>
  <si>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</si>
  <si>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</si>
  <si>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</si>
  <si>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</si>
  <si>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合計</t>
  </si>
  <si>
    <t>⑦</t>
  </si>
  <si>
    <t>年間総有収水量</t>
  </si>
  <si>
    <t>[千㎥]</t>
  </si>
  <si>
    <t>有収水量１㎥当り</t>
  </si>
  <si>
    <t>Ａ</t>
  </si>
  <si>
    <t>供給単価</t>
  </si>
  <si>
    <t>[円/㎥]</t>
  </si>
  <si>
    <t>Ｂ</t>
  </si>
  <si>
    <t>給水原価</t>
  </si>
  <si>
    <t>Ｃ</t>
  </si>
  <si>
    <t>資本単価</t>
  </si>
  <si>
    <t>新 庄 市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</si>
  <si>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</si>
  <si>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</si>
  <si>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</si>
  <si>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</si>
  <si>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</si>
  <si>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</si>
  <si>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</si>
  <si>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</si>
  <si>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</si>
  <si>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</si>
  <si>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</si>
  <si>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鶴 岡 市</t>
  </si>
  <si>
    <t>酒 田 市</t>
  </si>
  <si>
    <t>庄 内 町</t>
  </si>
  <si>
    <t>遊 佐 町</t>
  </si>
  <si>
    <t>合　　計</t>
  </si>
  <si>
    <t>Ａ＝</t>
  </si>
  <si>
    <t>Ｂ＝</t>
  </si>
  <si>
    <t xml:space="preserve"> ⑥-⑤ </t>
  </si>
  <si>
    <t>Ｃ＝</t>
  </si>
  <si>
    <t>②+③+(④×ａ)</t>
  </si>
  <si>
    <t>ａ：</t>
  </si>
  <si>
    <t>受水費資本比率</t>
  </si>
  <si>
    <t>（資本単価÷給水原価）</t>
  </si>
  <si>
    <t>(4) 水道料金（家庭用φ13mm）</t>
  </si>
  <si>
    <t>（平成22年 3月31日現在）</t>
  </si>
  <si>
    <t>事業主体名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</si>
  <si>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</si>
  <si>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</si>
  <si>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</si>
  <si>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</si>
  <si>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</rPr>
      <t>使用料</t>
    </r>
  </si>
  <si>
    <r>
      <t xml:space="preserve">㎥当り使用料金
</t>
    </r>
    <r>
      <rPr>
        <sz val="8"/>
        <rFont val="ＭＳ 明朝"/>
        <family val="1"/>
      </rPr>
      <t>※税込み</t>
    </r>
  </si>
  <si>
    <t>水量</t>
  </si>
  <si>
    <t>料金</t>
  </si>
  <si>
    <t>[円]</t>
  </si>
  <si>
    <t>[10㎥/円]</t>
  </si>
  <si>
    <t>[20㎥/円]</t>
  </si>
  <si>
    <t>18. 7. 1</t>
  </si>
  <si>
    <t>口径別</t>
  </si>
  <si>
    <r>
      <t xml:space="preserve"> 3. 4. 1
</t>
    </r>
    <r>
      <rPr>
        <sz val="8"/>
        <rFont val="ＭＳ 明朝"/>
        <family val="1"/>
      </rPr>
      <t>(消費税9.4.1)</t>
    </r>
  </si>
  <si>
    <t>20. 4. 1</t>
  </si>
  <si>
    <t>20. 7. 1</t>
  </si>
  <si>
    <t>20. 2. 1</t>
  </si>
  <si>
    <t>20. 4.20</t>
  </si>
  <si>
    <r>
      <t xml:space="preserve"> 5. 5. 1
</t>
    </r>
    <r>
      <rPr>
        <sz val="8"/>
        <rFont val="ＭＳ 明朝"/>
        <family val="1"/>
      </rPr>
      <t>(消費税9.4.1)</t>
    </r>
  </si>
  <si>
    <t>20. 5. 1</t>
  </si>
  <si>
    <t>用途別</t>
  </si>
  <si>
    <t>21. 1. 1</t>
  </si>
  <si>
    <t>単一料金</t>
  </si>
  <si>
    <t xml:space="preserve"> 9. 4. 1</t>
  </si>
  <si>
    <t>用途・口径
併用</t>
  </si>
  <si>
    <t>16. 6. 1</t>
  </si>
  <si>
    <t>16. 5. 1</t>
  </si>
  <si>
    <r>
      <t xml:space="preserve"> 3.10. 1
</t>
    </r>
    <r>
      <rPr>
        <sz val="8"/>
        <rFont val="ＭＳ 明朝"/>
        <family val="1"/>
      </rPr>
      <t>(消費税9.4.1)</t>
    </r>
  </si>
  <si>
    <t xml:space="preserve"> 9. 8. 1</t>
  </si>
  <si>
    <t>12. 6. 1</t>
  </si>
  <si>
    <t>19.11. 1</t>
  </si>
  <si>
    <t>20.12. 1</t>
  </si>
  <si>
    <r>
      <t xml:space="preserve">元. 4. 1
</t>
    </r>
    <r>
      <rPr>
        <sz val="8"/>
        <rFont val="ＭＳ 明朝"/>
        <family val="1"/>
      </rPr>
      <t>(消費税9.4.1)</t>
    </r>
  </si>
  <si>
    <t>16. 4. 1</t>
  </si>
  <si>
    <t>20. 9. 1</t>
  </si>
  <si>
    <t>17. 4. 1</t>
  </si>
  <si>
    <t>県 平 均</t>
  </si>
  <si>
    <t>（注）超過料金が段階別料金の場合、最初の区分の㎥当たりの料金</t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</si>
  <si>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</si>
  <si>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</si>
  <si>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</si>
  <si>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</si>
  <si>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</si>
  <si>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</si>
  <si>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</si>
  <si>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</si>
  <si>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</si>
  <si>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</si>
  <si>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</si>
  <si>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</si>
  <si>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</si>
  <si>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</si>
  <si>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</si>
  <si>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</si>
  <si>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</si>
  <si>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</si>
  <si>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</si>
  <si>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</si>
  <si>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</si>
  <si>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</si>
  <si>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</si>
  <si>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</si>
  <si>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</si>
  <si>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</si>
  <si>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</si>
  <si>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</si>
  <si>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</si>
  <si>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膜ろ過</t>
  </si>
  <si>
    <t>合　　　　計</t>
  </si>
  <si>
    <t>酒　　田　　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</si>
</sst>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"/>
    <numFmt numFmtId="179" formatCode="#,##0;&quot;△ &quot;#,##0"/>
    <numFmt numFmtId="180" formatCode="0_ "/>
    <numFmt numFmtId="181" formatCode="#,##0.000"/>
  </numFmts>
  <fonts count="31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u val="single"/>
      <sz val="9"/>
      <name val="ＭＳ 明朝"/>
      <family val="1"/>
    </font>
    <font>
      <sz val="8"/>
      <name val="ＭＳ Ｐ明朝"/>
      <family val="1"/>
    </font>
    <font>
      <sz val="8"/>
      <color indexed="9"/>
      <name val="ＭＳ 明朝"/>
      <family val="1"/>
    </font>
    <font>
      <sz val="6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" fillId="2" borderId="0" applyBorder="0" applyProtection="0">
      <alignment vertical="center"/>
    </xf>
    <xf numFmtId="176" fontId="2" fillId="3" borderId="0" applyBorder="0" applyProtection="0">
      <alignment vertical="center"/>
    </xf>
    <xf numFmtId="176" fontId="2" fillId="4" borderId="0" applyBorder="0" applyProtection="0">
      <alignment vertical="center"/>
    </xf>
    <xf numFmtId="176" fontId="2" fillId="5" borderId="0" applyBorder="0" applyProtection="0">
      <alignment vertical="center"/>
    </xf>
    <xf numFmtId="176" fontId="2" fillId="6" borderId="0" applyBorder="0" applyProtection="0">
      <alignment vertical="center"/>
    </xf>
    <xf numFmtId="176" fontId="2" fillId="7" borderId="0" applyBorder="0" applyProtection="0">
      <alignment vertical="center"/>
    </xf>
    <xf numFmtId="176" fontId="2" fillId="8" borderId="0" applyBorder="0" applyProtection="0">
      <alignment vertical="center"/>
    </xf>
    <xf numFmtId="176" fontId="2" fillId="9" borderId="0" applyBorder="0" applyProtection="0">
      <alignment vertical="center"/>
    </xf>
    <xf numFmtId="176" fontId="2" fillId="10" borderId="0" applyBorder="0" applyProtection="0">
      <alignment vertical="center"/>
    </xf>
    <xf numFmtId="176" fontId="2" fillId="5" borderId="0" applyBorder="0" applyProtection="0">
      <alignment vertical="center"/>
    </xf>
    <xf numFmtId="176" fontId="2" fillId="8" borderId="0" applyBorder="0" applyProtection="0">
      <alignment vertical="center"/>
    </xf>
    <xf numFmtId="176" fontId="2" fillId="11" borderId="0" applyBorder="0" applyProtection="0">
      <alignment vertical="center"/>
    </xf>
    <xf numFmtId="176" fontId="3" fillId="12" borderId="0" applyBorder="0" applyProtection="0">
      <alignment vertical="center"/>
    </xf>
    <xf numFmtId="176" fontId="3" fillId="9" borderId="0" applyBorder="0" applyProtection="0">
      <alignment vertical="center"/>
    </xf>
    <xf numFmtId="176" fontId="3" fillId="10" borderId="0" applyBorder="0" applyProtection="0">
      <alignment vertical="center"/>
    </xf>
    <xf numFmtId="176" fontId="3" fillId="13" borderId="0" applyBorder="0" applyProtection="0">
      <alignment vertical="center"/>
    </xf>
    <xf numFmtId="176" fontId="3" fillId="14" borderId="0" applyBorder="0" applyProtection="0">
      <alignment vertical="center"/>
    </xf>
    <xf numFmtId="176" fontId="3" fillId="15" borderId="0" applyBorder="0" applyProtection="0">
      <alignment vertical="center"/>
    </xf>
    <xf numFmtId="176" fontId="3" fillId="16" borderId="0" applyBorder="0" applyProtection="0">
      <alignment vertical="center"/>
    </xf>
    <xf numFmtId="176" fontId="3" fillId="17" borderId="0" applyBorder="0" applyProtection="0">
      <alignment vertical="center"/>
    </xf>
    <xf numFmtId="176" fontId="3" fillId="18" borderId="0" applyBorder="0" applyProtection="0">
      <alignment vertical="center"/>
    </xf>
    <xf numFmtId="176" fontId="3" fillId="13" borderId="0" applyBorder="0" applyProtection="0">
      <alignment vertical="center"/>
    </xf>
    <xf numFmtId="176" fontId="3" fillId="14" borderId="0" applyBorder="0" applyProtection="0">
      <alignment vertical="center"/>
    </xf>
    <xf numFmtId="176" fontId="3" fillId="19" borderId="0" applyBorder="0" applyProtection="0">
      <alignment vertical="center"/>
    </xf>
    <xf numFmtId="176" fontId="5" fillId="0" borderId="0" applyFill="0" applyBorder="0" applyProtection="0">
      <alignment vertical="center"/>
    </xf>
    <xf numFmtId="176" fontId="6" fillId="20" borderId="1" applyProtection="0">
      <alignment vertical="center"/>
    </xf>
    <xf numFmtId="176" fontId="4" fillId="21" borderId="0" applyBorder="0" applyProtection="0">
      <alignment vertical="center"/>
    </xf>
    <xf numFmtId="9" fontId="1" fillId="0" borderId="0" applyFill="0" applyBorder="0" applyAlignment="0" applyProtection="0"/>
    <xf numFmtId="176" fontId="0" fillId="22" borderId="2" applyProtection="0">
      <alignment vertical="center"/>
    </xf>
    <xf numFmtId="176" fontId="7" fillId="0" borderId="3" applyFill="0" applyProtection="0">
      <alignment vertical="center"/>
    </xf>
    <xf numFmtId="176" fontId="10" fillId="3" borderId="0" applyBorder="0" applyProtection="0">
      <alignment vertical="center"/>
    </xf>
    <xf numFmtId="176" fontId="15" fillId="23" borderId="4" applyProtection="0">
      <alignment vertical="center"/>
    </xf>
    <xf numFmtId="176" fontId="17" fillId="0" borderId="0" applyFill="0" applyBorder="0" applyProtection="0">
      <alignment vertical="center"/>
    </xf>
    <xf numFmtId="177" fontId="0" fillId="0" borderId="0" applyFill="0" applyBorder="0" applyProtection="0">
      <alignment vertical="center"/>
    </xf>
    <xf numFmtId="43" fontId="1" fillId="0" borderId="0" applyFill="0" applyBorder="0" applyAlignment="0" applyProtection="0"/>
    <xf numFmtId="176" fontId="12" fillId="0" borderId="5" applyFill="0" applyProtection="0">
      <alignment vertical="center"/>
    </xf>
    <xf numFmtId="176" fontId="13" fillId="0" borderId="6" applyFill="0" applyProtection="0">
      <alignment vertical="center"/>
    </xf>
    <xf numFmtId="176" fontId="14" fillId="0" borderId="7" applyFill="0" applyProtection="0">
      <alignment vertical="center"/>
    </xf>
    <xf numFmtId="176" fontId="14" fillId="0" borderId="0" applyFill="0" applyBorder="0" applyProtection="0">
      <alignment vertical="center"/>
    </xf>
    <xf numFmtId="176" fontId="18" fillId="0" borderId="8" applyFill="0" applyProtection="0">
      <alignment vertical="center"/>
    </xf>
    <xf numFmtId="176" fontId="9" fillId="23" borderId="9" applyProtection="0">
      <alignment vertical="center"/>
    </xf>
    <xf numFmtId="176" fontId="16" fillId="0" borderId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176" fontId="8" fillId="7" borderId="4" applyProtection="0">
      <alignment vertical="center"/>
    </xf>
    <xf numFmtId="176" fontId="0" fillId="0" borderId="0">
      <alignment vertical="center"/>
      <protection/>
    </xf>
    <xf numFmtId="176" fontId="11" fillId="4" borderId="0" applyBorder="0" applyProtection="0">
      <alignment vertical="center"/>
    </xf>
  </cellStyleXfs>
  <cellXfs count="219">
    <xf numFmtId="176" fontId="0" fillId="0" borderId="0" xfId="0" applyAlignment="1">
      <alignment vertical="center"/>
    </xf>
    <xf numFmtId="176" fontId="19" fillId="0" borderId="0" xfId="0" applyFont="1" applyFill="1" applyAlignment="1">
      <alignment vertical="center"/>
    </xf>
    <xf numFmtId="176" fontId="20" fillId="0" borderId="0" xfId="0" applyFont="1" applyFill="1" applyAlignment="1">
      <alignment vertical="center"/>
    </xf>
    <xf numFmtId="176" fontId="21" fillId="0" borderId="0" xfId="0" applyFont="1" applyFill="1" applyAlignment="1">
      <alignment vertical="center"/>
    </xf>
    <xf numFmtId="176" fontId="19" fillId="0" borderId="10" xfId="0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/>
    </xf>
    <xf numFmtId="176" fontId="19" fillId="0" borderId="12" xfId="0" applyFont="1" applyFill="1" applyBorder="1" applyAlignment="1">
      <alignment horizontal="center" vertical="center"/>
    </xf>
    <xf numFmtId="176" fontId="19" fillId="0" borderId="13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176" fontId="19" fillId="0" borderId="11" xfId="0" applyFont="1" applyFill="1" applyBorder="1" applyAlignment="1">
      <alignment horizontal="center" vertical="center" wrapText="1"/>
    </xf>
    <xf numFmtId="177" fontId="19" fillId="0" borderId="11" xfId="48" applyFont="1" applyFill="1" applyBorder="1" applyAlignment="1" applyProtection="1">
      <alignment vertical="center"/>
      <protection/>
    </xf>
    <xf numFmtId="176" fontId="19" fillId="0" borderId="11" xfId="0" applyFont="1" applyFill="1" applyBorder="1" applyAlignment="1">
      <alignment vertical="center"/>
    </xf>
    <xf numFmtId="176" fontId="23" fillId="0" borderId="11" xfId="0" applyFont="1" applyFill="1" applyBorder="1" applyAlignment="1">
      <alignment vertical="center" wrapText="1"/>
    </xf>
    <xf numFmtId="176" fontId="22" fillId="0" borderId="15" xfId="0" applyFont="1" applyFill="1" applyBorder="1" applyAlignment="1">
      <alignment vertical="center" wrapText="1"/>
    </xf>
    <xf numFmtId="49" fontId="19" fillId="0" borderId="16" xfId="0" applyNumberFormat="1" applyFont="1" applyFill="1" applyBorder="1" applyAlignment="1">
      <alignment horizontal="center" vertical="center"/>
    </xf>
    <xf numFmtId="176" fontId="23" fillId="0" borderId="12" xfId="0" applyFont="1" applyFill="1" applyBorder="1" applyAlignment="1">
      <alignment horizontal="center" vertical="center" wrapText="1"/>
    </xf>
    <xf numFmtId="176" fontId="19" fillId="0" borderId="12" xfId="0" applyFont="1" applyFill="1" applyBorder="1" applyAlignment="1">
      <alignment vertical="center"/>
    </xf>
    <xf numFmtId="176" fontId="19" fillId="0" borderId="17" xfId="0" applyFont="1" applyFill="1" applyBorder="1" applyAlignment="1">
      <alignment horizontal="center" vertical="center"/>
    </xf>
    <xf numFmtId="176" fontId="22" fillId="0" borderId="17" xfId="0" applyFont="1" applyFill="1" applyBorder="1" applyAlignment="1">
      <alignment horizontal="center" vertical="center" wrapText="1"/>
    </xf>
    <xf numFmtId="176" fontId="22" fillId="0" borderId="12" xfId="0" applyFont="1" applyFill="1" applyBorder="1" applyAlignment="1">
      <alignment horizontal="center" vertical="center" wrapText="1"/>
    </xf>
    <xf numFmtId="176" fontId="19" fillId="0" borderId="17" xfId="0" applyFont="1" applyFill="1" applyBorder="1" applyAlignment="1">
      <alignment horizontal="center" vertical="center" wrapText="1" shrinkToFit="1"/>
    </xf>
    <xf numFmtId="49" fontId="19" fillId="24" borderId="18" xfId="0" applyNumberFormat="1" applyFont="1" applyFill="1" applyBorder="1" applyAlignment="1">
      <alignment horizontal="center" vertical="center"/>
    </xf>
    <xf numFmtId="176" fontId="19" fillId="24" borderId="13" xfId="0" applyFont="1" applyFill="1" applyBorder="1" applyAlignment="1">
      <alignment horizontal="center" vertical="center"/>
    </xf>
    <xf numFmtId="176" fontId="19" fillId="24" borderId="13" xfId="0" applyFont="1" applyFill="1" applyBorder="1" applyAlignment="1">
      <alignment vertical="center"/>
    </xf>
    <xf numFmtId="176" fontId="19" fillId="24" borderId="19" xfId="0" applyFont="1" applyFill="1" applyBorder="1" applyAlignment="1">
      <alignment vertical="center"/>
    </xf>
    <xf numFmtId="176" fontId="19" fillId="0" borderId="0" xfId="0" applyFont="1" applyFill="1" applyBorder="1" applyAlignment="1">
      <alignment vertical="center"/>
    </xf>
    <xf numFmtId="176" fontId="19" fillId="0" borderId="20" xfId="0" applyFont="1" applyFill="1" applyBorder="1" applyAlignment="1">
      <alignment vertical="center"/>
    </xf>
    <xf numFmtId="178" fontId="19" fillId="0" borderId="0" xfId="0" applyNumberFormat="1" applyFont="1" applyFill="1" applyAlignment="1">
      <alignment vertical="center"/>
    </xf>
    <xf numFmtId="176" fontId="19" fillId="0" borderId="21" xfId="0" applyFont="1" applyFill="1" applyBorder="1" applyAlignment="1">
      <alignment horizontal="center" vertical="center" wrapText="1"/>
    </xf>
    <xf numFmtId="176" fontId="19" fillId="0" borderId="21" xfId="0" applyFont="1" applyFill="1" applyBorder="1" applyAlignment="1">
      <alignment horizontal="center" vertical="center"/>
    </xf>
    <xf numFmtId="176" fontId="19" fillId="0" borderId="22" xfId="0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176" fontId="19" fillId="0" borderId="10" xfId="0" applyFont="1" applyFill="1" applyBorder="1" applyAlignment="1">
      <alignment vertical="center"/>
    </xf>
    <xf numFmtId="38" fontId="19" fillId="0" borderId="24" xfId="48" applyNumberFormat="1" applyFont="1" applyFill="1" applyBorder="1" applyAlignment="1" applyProtection="1">
      <alignment vertical="center"/>
      <protection/>
    </xf>
    <xf numFmtId="49" fontId="19" fillId="0" borderId="24" xfId="0" applyNumberFormat="1" applyFont="1" applyFill="1" applyBorder="1" applyAlignment="1">
      <alignment horizontal="center"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vertical="center"/>
    </xf>
    <xf numFmtId="178" fontId="19" fillId="0" borderId="25" xfId="0" applyNumberFormat="1" applyFont="1" applyFill="1" applyBorder="1" applyAlignment="1">
      <alignment vertical="center"/>
    </xf>
    <xf numFmtId="38" fontId="19" fillId="0" borderId="26" xfId="48" applyNumberFormat="1" applyFont="1" applyFill="1" applyBorder="1" applyAlignment="1" applyProtection="1">
      <alignment vertical="center"/>
      <protection/>
    </xf>
    <xf numFmtId="49" fontId="19" fillId="0" borderId="26" xfId="0" applyNumberFormat="1" applyFont="1" applyFill="1" applyBorder="1" applyAlignment="1">
      <alignment horizontal="center" vertical="center"/>
    </xf>
    <xf numFmtId="9" fontId="19" fillId="0" borderId="0" xfId="0" applyNumberFormat="1" applyFont="1" applyFill="1" applyAlignment="1">
      <alignment vertical="center"/>
    </xf>
    <xf numFmtId="38" fontId="19" fillId="24" borderId="27" xfId="48" applyNumberFormat="1" applyFont="1" applyFill="1" applyBorder="1" applyAlignment="1" applyProtection="1">
      <alignment vertical="center"/>
      <protection/>
    </xf>
    <xf numFmtId="49" fontId="19" fillId="24" borderId="27" xfId="0" applyNumberFormat="1" applyFont="1" applyFill="1" applyBorder="1" applyAlignment="1">
      <alignment horizontal="center" vertical="center"/>
    </xf>
    <xf numFmtId="178" fontId="19" fillId="24" borderId="13" xfId="0" applyNumberFormat="1" applyFont="1" applyFill="1" applyBorder="1" applyAlignment="1">
      <alignment vertical="center"/>
    </xf>
    <xf numFmtId="178" fontId="19" fillId="24" borderId="19" xfId="0" applyNumberFormat="1" applyFont="1" applyFill="1" applyBorder="1" applyAlignment="1">
      <alignment vertical="center"/>
    </xf>
    <xf numFmtId="176" fontId="25" fillId="0" borderId="0" xfId="0" applyFont="1" applyFill="1" applyAlignment="1">
      <alignment vertical="center"/>
    </xf>
    <xf numFmtId="176" fontId="25" fillId="0" borderId="0" xfId="0" applyFont="1" applyFill="1" applyBorder="1" applyAlignment="1">
      <alignment horizontal="right" vertical="center"/>
    </xf>
    <xf numFmtId="176" fontId="25" fillId="0" borderId="0" xfId="0" applyFont="1" applyFill="1" applyBorder="1" applyAlignment="1">
      <alignment vertical="center"/>
    </xf>
    <xf numFmtId="176" fontId="25" fillId="0" borderId="28" xfId="0" applyFont="1" applyFill="1" applyBorder="1" applyAlignment="1">
      <alignment horizontal="center" vertical="center"/>
    </xf>
    <xf numFmtId="176" fontId="25" fillId="0" borderId="29" xfId="0" applyFont="1" applyFill="1" applyBorder="1" applyAlignment="1">
      <alignment horizontal="center" vertical="center"/>
    </xf>
    <xf numFmtId="179" fontId="25" fillId="0" borderId="23" xfId="0" applyNumberFormat="1" applyFont="1" applyFill="1" applyBorder="1" applyAlignment="1">
      <alignment vertical="center"/>
    </xf>
    <xf numFmtId="179" fontId="25" fillId="0" borderId="10" xfId="0" applyNumberFormat="1" applyFont="1" applyFill="1" applyBorder="1" applyAlignment="1">
      <alignment vertical="center"/>
    </xf>
    <xf numFmtId="179" fontId="25" fillId="0" borderId="25" xfId="0" applyNumberFormat="1" applyFont="1" applyFill="1" applyBorder="1" applyAlignment="1">
      <alignment vertical="center"/>
    </xf>
    <xf numFmtId="176" fontId="25" fillId="0" borderId="0" xfId="0" applyFont="1" applyFill="1" applyBorder="1" applyAlignment="1">
      <alignment horizontal="center" vertical="center"/>
    </xf>
    <xf numFmtId="176" fontId="25" fillId="0" borderId="30" xfId="0" applyFont="1" applyFill="1" applyBorder="1" applyAlignment="1">
      <alignment horizontal="center" vertical="center"/>
    </xf>
    <xf numFmtId="176" fontId="25" fillId="0" borderId="31" xfId="0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vertical="center"/>
    </xf>
    <xf numFmtId="179" fontId="25" fillId="0" borderId="17" xfId="0" applyNumberFormat="1" applyFont="1" applyFill="1" applyBorder="1" applyAlignment="1">
      <alignment horizontal="right" vertical="center"/>
    </xf>
    <xf numFmtId="179" fontId="25" fillId="0" borderId="17" xfId="0" applyNumberFormat="1" applyFont="1" applyFill="1" applyBorder="1" applyAlignment="1">
      <alignment vertical="center"/>
    </xf>
    <xf numFmtId="176" fontId="25" fillId="0" borderId="20" xfId="0" applyFont="1" applyFill="1" applyBorder="1" applyAlignment="1">
      <alignment horizontal="center" vertical="center"/>
    </xf>
    <xf numFmtId="176" fontId="25" fillId="0" borderId="30" xfId="0" applyFont="1" applyFill="1" applyBorder="1" applyAlignment="1">
      <alignment horizontal="center" vertical="center" wrapText="1"/>
    </xf>
    <xf numFmtId="176" fontId="25" fillId="0" borderId="31" xfId="0" applyFont="1" applyFill="1" applyBorder="1" applyAlignment="1">
      <alignment horizontal="center" vertical="center" wrapText="1"/>
    </xf>
    <xf numFmtId="176" fontId="25" fillId="0" borderId="32" xfId="0" applyFont="1" applyFill="1" applyBorder="1" applyAlignment="1">
      <alignment horizontal="center" vertical="center"/>
    </xf>
    <xf numFmtId="176" fontId="25" fillId="0" borderId="26" xfId="0" applyFont="1" applyFill="1" applyBorder="1" applyAlignment="1">
      <alignment horizontal="center" vertical="center"/>
    </xf>
    <xf numFmtId="176" fontId="25" fillId="0" borderId="27" xfId="0" applyFont="1" applyFill="1" applyBorder="1" applyAlignment="1">
      <alignment horizontal="center" vertical="center"/>
    </xf>
    <xf numFmtId="179" fontId="25" fillId="0" borderId="18" xfId="0" applyNumberFormat="1" applyFont="1" applyFill="1" applyBorder="1" applyAlignment="1">
      <alignment vertical="center"/>
    </xf>
    <xf numFmtId="179" fontId="25" fillId="0" borderId="13" xfId="0" applyNumberFormat="1" applyFont="1" applyFill="1" applyBorder="1" applyAlignment="1">
      <alignment vertical="center"/>
    </xf>
    <xf numFmtId="179" fontId="25" fillId="0" borderId="19" xfId="0" applyNumberFormat="1" applyFont="1" applyFill="1" applyBorder="1" applyAlignment="1">
      <alignment vertical="center"/>
    </xf>
    <xf numFmtId="179" fontId="25" fillId="0" borderId="0" xfId="0" applyNumberFormat="1" applyFont="1" applyFill="1" applyAlignment="1">
      <alignment vertical="center"/>
    </xf>
    <xf numFmtId="179" fontId="25" fillId="0" borderId="25" xfId="0" applyNumberFormat="1" applyFont="1" applyFill="1" applyBorder="1" applyAlignment="1">
      <alignment vertical="center"/>
    </xf>
    <xf numFmtId="179" fontId="25" fillId="0" borderId="17" xfId="0" applyNumberFormat="1" applyFont="1" applyFill="1" applyBorder="1" applyAlignment="1">
      <alignment vertical="center"/>
    </xf>
    <xf numFmtId="179" fontId="25" fillId="0" borderId="19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179" fontId="25" fillId="0" borderId="0" xfId="0" applyNumberFormat="1" applyFont="1" applyFill="1" applyAlignment="1">
      <alignment horizontal="right" vertical="center"/>
    </xf>
    <xf numFmtId="179" fontId="25" fillId="0" borderId="0" xfId="0" applyNumberFormat="1" applyFont="1" applyFill="1" applyBorder="1" applyAlignment="1">
      <alignment horizontal="right" vertical="center"/>
    </xf>
    <xf numFmtId="179" fontId="25" fillId="0" borderId="0" xfId="0" applyNumberFormat="1" applyFont="1" applyFill="1" applyBorder="1" applyAlignment="1">
      <alignment horizontal="left" vertical="center"/>
    </xf>
    <xf numFmtId="179" fontId="25" fillId="0" borderId="0" xfId="0" applyNumberFormat="1" applyFont="1" applyFill="1" applyBorder="1" applyAlignment="1">
      <alignment horizontal="justify" vertical="center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23" xfId="0" applyNumberFormat="1" applyFont="1" applyFill="1" applyBorder="1" applyAlignment="1">
      <alignment vertical="center"/>
    </xf>
    <xf numFmtId="179" fontId="25" fillId="0" borderId="33" xfId="0" applyNumberFormat="1" applyFont="1" applyFill="1" applyBorder="1" applyAlignment="1">
      <alignment vertical="center"/>
    </xf>
    <xf numFmtId="179" fontId="25" fillId="0" borderId="0" xfId="0" applyNumberFormat="1" applyFont="1" applyFill="1" applyBorder="1" applyAlignment="1">
      <alignment vertical="center"/>
    </xf>
    <xf numFmtId="179" fontId="25" fillId="0" borderId="16" xfId="0" applyNumberFormat="1" applyFont="1" applyFill="1" applyBorder="1" applyAlignment="1">
      <alignment vertical="center"/>
    </xf>
    <xf numFmtId="179" fontId="25" fillId="0" borderId="34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vertical="center" shrinkToFit="1"/>
    </xf>
    <xf numFmtId="179" fontId="25" fillId="0" borderId="34" xfId="0" applyNumberFormat="1" applyFont="1" applyFill="1" applyBorder="1" applyAlignment="1">
      <alignment vertical="center" shrinkToFit="1"/>
    </xf>
    <xf numFmtId="179" fontId="25" fillId="0" borderId="0" xfId="0" applyNumberFormat="1" applyFont="1" applyFill="1" applyBorder="1" applyAlignment="1">
      <alignment vertical="center" shrinkToFit="1"/>
    </xf>
    <xf numFmtId="176" fontId="26" fillId="0" borderId="0" xfId="0" applyFont="1" applyFill="1" applyAlignment="1">
      <alignment horizontal="center"/>
    </xf>
    <xf numFmtId="176" fontId="25" fillId="0" borderId="0" xfId="0" applyFont="1" applyFill="1" applyAlignment="1">
      <alignment horizontal="center" vertical="top"/>
    </xf>
    <xf numFmtId="176" fontId="26" fillId="0" borderId="0" xfId="0" applyFont="1" applyFill="1" applyAlignment="1">
      <alignment horizontal="center" shrinkToFit="1"/>
    </xf>
    <xf numFmtId="176" fontId="25" fillId="0" borderId="0" xfId="0" applyFont="1" applyFill="1" applyAlignment="1">
      <alignment/>
    </xf>
    <xf numFmtId="176" fontId="25" fillId="0" borderId="0" xfId="0" applyFont="1" applyFill="1" applyAlignment="1">
      <alignment shrinkToFit="1"/>
    </xf>
    <xf numFmtId="176" fontId="25" fillId="0" borderId="0" xfId="0" applyFont="1" applyFill="1" applyAlignment="1">
      <alignment vertical="center"/>
    </xf>
    <xf numFmtId="176" fontId="25" fillId="0" borderId="10" xfId="0" applyFont="1" applyFill="1" applyBorder="1" applyAlignment="1">
      <alignment horizontal="center" vertical="center"/>
    </xf>
    <xf numFmtId="176" fontId="25" fillId="0" borderId="35" xfId="0" applyFont="1" applyFill="1" applyBorder="1" applyAlignment="1">
      <alignment horizontal="center" vertical="center"/>
    </xf>
    <xf numFmtId="176" fontId="25" fillId="0" borderId="21" xfId="0" applyFont="1" applyFill="1" applyBorder="1" applyAlignment="1">
      <alignment horizontal="center" vertical="center"/>
    </xf>
    <xf numFmtId="176" fontId="25" fillId="0" borderId="13" xfId="0" applyFont="1" applyFill="1" applyBorder="1" applyAlignment="1">
      <alignment horizontal="center" vertical="center"/>
    </xf>
    <xf numFmtId="176" fontId="25" fillId="0" borderId="19" xfId="0" applyFont="1" applyFill="1" applyBorder="1" applyAlignment="1">
      <alignment horizontal="center" vertical="center"/>
    </xf>
    <xf numFmtId="176" fontId="25" fillId="0" borderId="23" xfId="0" applyFont="1" applyFill="1" applyBorder="1" applyAlignment="1">
      <alignment horizontal="center" vertical="center"/>
    </xf>
    <xf numFmtId="180" fontId="25" fillId="0" borderId="10" xfId="0" applyNumberFormat="1" applyFont="1" applyFill="1" applyBorder="1" applyAlignment="1">
      <alignment horizontal="center" vertical="center"/>
    </xf>
    <xf numFmtId="176" fontId="25" fillId="0" borderId="10" xfId="0" applyFont="1" applyFill="1" applyBorder="1" applyAlignment="1">
      <alignment vertical="center"/>
    </xf>
    <xf numFmtId="176" fontId="25" fillId="0" borderId="10" xfId="0" applyFont="1" applyFill="1" applyBorder="1" applyAlignment="1">
      <alignment vertical="center"/>
    </xf>
    <xf numFmtId="176" fontId="25" fillId="0" borderId="25" xfId="0" applyFont="1" applyFill="1" applyBorder="1" applyAlignment="1">
      <alignment vertical="center"/>
    </xf>
    <xf numFmtId="176" fontId="25" fillId="0" borderId="16" xfId="0" applyFont="1" applyFill="1" applyBorder="1" applyAlignment="1">
      <alignment horizontal="center" vertical="center"/>
    </xf>
    <xf numFmtId="176" fontId="25" fillId="0" borderId="12" xfId="0" applyFont="1" applyFill="1" applyBorder="1" applyAlignment="1">
      <alignment horizontal="center" vertical="center" wrapText="1"/>
    </xf>
    <xf numFmtId="176" fontId="25" fillId="0" borderId="12" xfId="0" applyFont="1" applyFill="1" applyBorder="1" applyAlignment="1">
      <alignment horizontal="center" vertical="center"/>
    </xf>
    <xf numFmtId="176" fontId="25" fillId="0" borderId="12" xfId="0" applyFont="1" applyFill="1" applyBorder="1" applyAlignment="1">
      <alignment vertical="center"/>
    </xf>
    <xf numFmtId="176" fontId="25" fillId="0" borderId="12" xfId="0" applyFont="1" applyFill="1" applyBorder="1" applyAlignment="1">
      <alignment vertical="center"/>
    </xf>
    <xf numFmtId="176" fontId="25" fillId="0" borderId="17" xfId="0" applyFont="1" applyFill="1" applyBorder="1" applyAlignment="1">
      <alignment vertical="center"/>
    </xf>
    <xf numFmtId="176" fontId="25" fillId="0" borderId="12" xfId="0" applyFont="1" applyFill="1" applyBorder="1" applyAlignment="1">
      <alignment horizontal="right" vertical="center"/>
    </xf>
    <xf numFmtId="176" fontId="25" fillId="0" borderId="16" xfId="0" applyFont="1" applyFill="1" applyBorder="1" applyAlignment="1">
      <alignment horizontal="center" vertical="center" wrapText="1"/>
    </xf>
    <xf numFmtId="176" fontId="25" fillId="25" borderId="18" xfId="0" applyFont="1" applyFill="1" applyBorder="1" applyAlignment="1">
      <alignment horizontal="center" vertical="center"/>
    </xf>
    <xf numFmtId="49" fontId="25" fillId="25" borderId="13" xfId="0" applyNumberFormat="1" applyFont="1" applyFill="1" applyBorder="1" applyAlignment="1">
      <alignment vertical="center"/>
    </xf>
    <xf numFmtId="176" fontId="25" fillId="25" borderId="13" xfId="0" applyFont="1" applyFill="1" applyBorder="1" applyAlignment="1">
      <alignment vertical="center"/>
    </xf>
    <xf numFmtId="176" fontId="25" fillId="25" borderId="13" xfId="0" applyFont="1" applyFill="1" applyBorder="1" applyAlignment="1">
      <alignment vertical="center"/>
    </xf>
    <xf numFmtId="176" fontId="25" fillId="25" borderId="19" xfId="0" applyFont="1" applyFill="1" applyBorder="1" applyAlignment="1">
      <alignment vertical="center"/>
    </xf>
    <xf numFmtId="176" fontId="19" fillId="0" borderId="0" xfId="60" applyFont="1" applyFill="1">
      <alignment vertical="center"/>
      <protection/>
    </xf>
    <xf numFmtId="176" fontId="23" fillId="0" borderId="33" xfId="60" applyFont="1" applyFill="1" applyBorder="1" applyAlignment="1">
      <alignment horizontal="center" vertical="center"/>
      <protection/>
    </xf>
    <xf numFmtId="176" fontId="23" fillId="0" borderId="34" xfId="60" applyFont="1" applyFill="1" applyBorder="1" applyAlignment="1">
      <alignment horizontal="center" vertical="center"/>
      <protection/>
    </xf>
    <xf numFmtId="176" fontId="23" fillId="24" borderId="36" xfId="60" applyFont="1" applyFill="1" applyBorder="1" applyAlignment="1">
      <alignment horizontal="center" vertical="center"/>
      <protection/>
    </xf>
    <xf numFmtId="176" fontId="19" fillId="0" borderId="33" xfId="60" applyFont="1" applyFill="1" applyBorder="1">
      <alignment vertical="center"/>
      <protection/>
    </xf>
    <xf numFmtId="176" fontId="19" fillId="0" borderId="37" xfId="60" applyFont="1" applyFill="1" applyBorder="1">
      <alignment vertical="center"/>
      <protection/>
    </xf>
    <xf numFmtId="176" fontId="19" fillId="0" borderId="34" xfId="60" applyFont="1" applyFill="1" applyBorder="1">
      <alignment vertical="center"/>
      <protection/>
    </xf>
    <xf numFmtId="176" fontId="19" fillId="0" borderId="38" xfId="60" applyFont="1" applyFill="1" applyBorder="1">
      <alignment vertical="center"/>
      <protection/>
    </xf>
    <xf numFmtId="176" fontId="19" fillId="24" borderId="36" xfId="60" applyFont="1" applyFill="1" applyBorder="1">
      <alignment vertical="center"/>
      <protection/>
    </xf>
    <xf numFmtId="176" fontId="19" fillId="24" borderId="39" xfId="60" applyFont="1" applyFill="1" applyBorder="1">
      <alignment vertical="center"/>
      <protection/>
    </xf>
    <xf numFmtId="176" fontId="19" fillId="0" borderId="40" xfId="60" applyFont="1" applyFill="1" applyBorder="1" applyAlignment="1">
      <alignment vertical="center"/>
      <protection/>
    </xf>
    <xf numFmtId="176" fontId="19" fillId="0" borderId="41" xfId="60" applyFont="1" applyFill="1" applyBorder="1" applyAlignment="1">
      <alignment vertical="center"/>
      <protection/>
    </xf>
    <xf numFmtId="176" fontId="19" fillId="24" borderId="42" xfId="60" applyFont="1" applyFill="1" applyBorder="1">
      <alignment vertical="center"/>
      <protection/>
    </xf>
    <xf numFmtId="176" fontId="19" fillId="24" borderId="43" xfId="60" applyFont="1" applyFill="1" applyBorder="1">
      <alignment vertical="center"/>
      <protection/>
    </xf>
    <xf numFmtId="176" fontId="19" fillId="0" borderId="44" xfId="60" applyFont="1" applyFill="1" applyBorder="1">
      <alignment vertical="center"/>
      <protection/>
    </xf>
    <xf numFmtId="176" fontId="19" fillId="0" borderId="45" xfId="60" applyFont="1" applyFill="1" applyBorder="1">
      <alignment vertical="center"/>
      <protection/>
    </xf>
    <xf numFmtId="176" fontId="28" fillId="0" borderId="0" xfId="60" applyFont="1" applyFill="1">
      <alignment vertical="center"/>
      <protection/>
    </xf>
    <xf numFmtId="176" fontId="25" fillId="0" borderId="0" xfId="0" applyFont="1" applyFill="1" applyBorder="1" applyAlignment="1">
      <alignment horizontal="right" vertical="center"/>
    </xf>
    <xf numFmtId="179" fontId="25" fillId="0" borderId="13" xfId="0" applyNumberFormat="1" applyFont="1" applyFill="1" applyBorder="1" applyAlignment="1">
      <alignment vertical="center"/>
    </xf>
    <xf numFmtId="179" fontId="25" fillId="0" borderId="36" xfId="0" applyNumberFormat="1" applyFont="1" applyFill="1" applyBorder="1" applyAlignment="1">
      <alignment vertical="center"/>
    </xf>
    <xf numFmtId="176" fontId="19" fillId="0" borderId="46" xfId="0" applyFont="1" applyFill="1" applyBorder="1" applyAlignment="1">
      <alignment horizontal="center" vertical="center"/>
    </xf>
    <xf numFmtId="176" fontId="19" fillId="0" borderId="47" xfId="0" applyFont="1" applyFill="1" applyBorder="1" applyAlignment="1">
      <alignment horizontal="center" vertical="center" textRotation="255"/>
    </xf>
    <xf numFmtId="176" fontId="19" fillId="0" borderId="13" xfId="0" applyFont="1" applyFill="1" applyBorder="1" applyAlignment="1">
      <alignment horizontal="center" vertical="center" wrapText="1"/>
    </xf>
    <xf numFmtId="176" fontId="19" fillId="0" borderId="48" xfId="0" applyFont="1" applyFill="1" applyBorder="1" applyAlignment="1">
      <alignment horizontal="center" vertical="center"/>
    </xf>
    <xf numFmtId="176" fontId="19" fillId="0" borderId="49" xfId="0" applyFont="1" applyFill="1" applyBorder="1" applyAlignment="1">
      <alignment vertical="center" textRotation="255"/>
    </xf>
    <xf numFmtId="176" fontId="19" fillId="0" borderId="50" xfId="0" applyFont="1" applyFill="1" applyBorder="1" applyAlignment="1">
      <alignment horizontal="center" vertical="center"/>
    </xf>
    <xf numFmtId="176" fontId="19" fillId="0" borderId="30" xfId="0" applyFont="1" applyFill="1" applyBorder="1" applyAlignment="1">
      <alignment horizontal="center" vertical="center"/>
    </xf>
    <xf numFmtId="176" fontId="19" fillId="0" borderId="51" xfId="0" applyFont="1" applyFill="1" applyBorder="1" applyAlignment="1">
      <alignment horizontal="center" vertical="center"/>
    </xf>
    <xf numFmtId="176" fontId="19" fillId="0" borderId="52" xfId="0" applyFont="1" applyFill="1" applyBorder="1" applyAlignment="1">
      <alignment horizontal="center" vertical="center"/>
    </xf>
    <xf numFmtId="176" fontId="19" fillId="0" borderId="46" xfId="0" applyFont="1" applyFill="1" applyBorder="1" applyAlignment="1">
      <alignment vertical="center" textRotation="255"/>
    </xf>
    <xf numFmtId="176" fontId="19" fillId="0" borderId="46" xfId="0" applyFont="1" applyFill="1" applyBorder="1" applyAlignment="1">
      <alignment horizontal="center" vertical="center" wrapText="1"/>
    </xf>
    <xf numFmtId="178" fontId="19" fillId="0" borderId="17" xfId="0" applyNumberFormat="1" applyFont="1" applyFill="1" applyBorder="1" applyAlignment="1">
      <alignment vertical="center"/>
    </xf>
    <xf numFmtId="176" fontId="19" fillId="0" borderId="13" xfId="0" applyFont="1" applyFill="1" applyBorder="1" applyAlignment="1">
      <alignment horizontal="center" vertical="center"/>
    </xf>
    <xf numFmtId="176" fontId="19" fillId="0" borderId="53" xfId="0" applyFont="1" applyFill="1" applyBorder="1" applyAlignment="1">
      <alignment horizontal="center" vertical="center" wrapText="1"/>
    </xf>
    <xf numFmtId="176" fontId="19" fillId="0" borderId="11" xfId="0" applyFont="1" applyFill="1" applyBorder="1" applyAlignment="1">
      <alignment horizontal="center" vertical="center"/>
    </xf>
    <xf numFmtId="176" fontId="19" fillId="0" borderId="12" xfId="0" applyFont="1" applyFill="1" applyBorder="1" applyAlignment="1">
      <alignment horizontal="center" vertical="center"/>
    </xf>
    <xf numFmtId="176" fontId="19" fillId="0" borderId="54" xfId="0" applyFont="1" applyFill="1" applyBorder="1" applyAlignment="1">
      <alignment horizontal="center" vertical="center" wrapText="1"/>
    </xf>
    <xf numFmtId="176" fontId="19" fillId="0" borderId="10" xfId="0" applyFont="1" applyFill="1" applyBorder="1" applyAlignment="1">
      <alignment horizontal="center" vertical="center"/>
    </xf>
    <xf numFmtId="176" fontId="19" fillId="0" borderId="54" xfId="0" applyFont="1" applyFill="1" applyBorder="1" applyAlignment="1">
      <alignment horizontal="center" vertical="center"/>
    </xf>
    <xf numFmtId="176" fontId="19" fillId="0" borderId="54" xfId="0" applyFont="1" applyFill="1" applyBorder="1" applyAlignment="1">
      <alignment vertical="center" textRotation="255"/>
    </xf>
    <xf numFmtId="176" fontId="25" fillId="0" borderId="55" xfId="0" applyFont="1" applyFill="1" applyBorder="1" applyAlignment="1">
      <alignment horizontal="center" vertical="center"/>
    </xf>
    <xf numFmtId="176" fontId="25" fillId="0" borderId="27" xfId="0" applyFont="1" applyFill="1" applyBorder="1" applyAlignment="1">
      <alignment horizontal="justify" vertical="center"/>
    </xf>
    <xf numFmtId="176" fontId="25" fillId="0" borderId="56" xfId="0" applyFont="1" applyFill="1" applyBorder="1" applyAlignment="1">
      <alignment horizontal="center" vertical="center"/>
    </xf>
    <xf numFmtId="179" fontId="25" fillId="0" borderId="18" xfId="0" applyNumberFormat="1" applyFont="1" applyFill="1" applyBorder="1" applyAlignment="1">
      <alignment vertical="center"/>
    </xf>
    <xf numFmtId="176" fontId="25" fillId="0" borderId="30" xfId="0" applyFont="1" applyFill="1" applyBorder="1" applyAlignment="1">
      <alignment horizontal="center" vertical="center"/>
    </xf>
    <xf numFmtId="176" fontId="25" fillId="0" borderId="26" xfId="0" applyFont="1" applyFill="1" applyBorder="1" applyAlignment="1">
      <alignment horizontal="justify" vertical="center"/>
    </xf>
    <xf numFmtId="176" fontId="25" fillId="0" borderId="31" xfId="0" applyFont="1" applyFill="1" applyBorder="1" applyAlignment="1">
      <alignment horizontal="center" vertical="center"/>
    </xf>
    <xf numFmtId="179" fontId="25" fillId="0" borderId="16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vertical="center"/>
    </xf>
    <xf numFmtId="179" fontId="25" fillId="0" borderId="34" xfId="0" applyNumberFormat="1" applyFont="1" applyFill="1" applyBorder="1" applyAlignment="1">
      <alignment vertical="center"/>
    </xf>
    <xf numFmtId="179" fontId="25" fillId="0" borderId="34" xfId="0" applyNumberFormat="1" applyFont="1" applyFill="1" applyBorder="1" applyAlignment="1">
      <alignment vertical="center"/>
    </xf>
    <xf numFmtId="176" fontId="25" fillId="0" borderId="57" xfId="0" applyFont="1" applyFill="1" applyBorder="1" applyAlignment="1">
      <alignment horizontal="center" vertical="center" wrapText="1"/>
    </xf>
    <xf numFmtId="179" fontId="25" fillId="0" borderId="16" xfId="0" applyNumberFormat="1" applyFont="1" applyFill="1" applyBorder="1" applyAlignment="1">
      <alignment vertical="center"/>
    </xf>
    <xf numFmtId="179" fontId="25" fillId="0" borderId="12" xfId="0" applyNumberFormat="1" applyFont="1" applyFill="1" applyBorder="1" applyAlignment="1">
      <alignment vertical="center"/>
    </xf>
    <xf numFmtId="176" fontId="25" fillId="0" borderId="58" xfId="0" applyFont="1" applyFill="1" applyBorder="1" applyAlignment="1">
      <alignment horizontal="center" vertical="center"/>
    </xf>
    <xf numFmtId="176" fontId="25" fillId="0" borderId="16" xfId="0" applyFont="1" applyFill="1" applyBorder="1" applyAlignment="1">
      <alignment vertical="center" textRotation="255"/>
    </xf>
    <xf numFmtId="176" fontId="25" fillId="0" borderId="0" xfId="0" applyFont="1" applyFill="1" applyBorder="1" applyAlignment="1">
      <alignment horizontal="justify" vertical="center"/>
    </xf>
    <xf numFmtId="176" fontId="25" fillId="0" borderId="26" xfId="0" applyFont="1" applyFill="1" applyBorder="1" applyAlignment="1">
      <alignment horizontal="justify" vertical="center" wrapText="1"/>
    </xf>
    <xf numFmtId="179" fontId="25" fillId="0" borderId="54" xfId="0" applyNumberFormat="1" applyFont="1" applyFill="1" applyBorder="1" applyAlignment="1">
      <alignment horizontal="center" vertical="center"/>
    </xf>
    <xf numFmtId="179" fontId="25" fillId="0" borderId="59" xfId="0" applyNumberFormat="1" applyFont="1" applyFill="1" applyBorder="1" applyAlignment="1">
      <alignment horizontal="center" vertical="center"/>
    </xf>
    <xf numFmtId="176" fontId="25" fillId="0" borderId="23" xfId="0" applyFont="1" applyFill="1" applyBorder="1" applyAlignment="1">
      <alignment vertical="center" textRotation="255"/>
    </xf>
    <xf numFmtId="176" fontId="25" fillId="0" borderId="28" xfId="0" applyFont="1" applyFill="1" applyBorder="1" applyAlignment="1">
      <alignment horizontal="justify" vertical="center"/>
    </xf>
    <xf numFmtId="176" fontId="25" fillId="0" borderId="60" xfId="0" applyFont="1" applyFill="1" applyBorder="1" applyAlignment="1">
      <alignment vertical="center" wrapText="1"/>
    </xf>
    <xf numFmtId="179" fontId="25" fillId="0" borderId="47" xfId="0" applyNumberFormat="1" applyFont="1" applyFill="1" applyBorder="1" applyAlignment="1">
      <alignment horizontal="center" vertical="center" wrapText="1"/>
    </xf>
    <xf numFmtId="179" fontId="25" fillId="0" borderId="54" xfId="0" applyNumberFormat="1" applyFont="1" applyFill="1" applyBorder="1" applyAlignment="1">
      <alignment horizontal="center" vertical="center" wrapText="1"/>
    </xf>
    <xf numFmtId="176" fontId="25" fillId="0" borderId="20" xfId="0" applyFont="1" applyFill="1" applyBorder="1" applyAlignment="1">
      <alignment horizontal="center" vertical="center"/>
    </xf>
    <xf numFmtId="176" fontId="25" fillId="0" borderId="18" xfId="0" applyFont="1" applyFill="1" applyBorder="1" applyAlignment="1">
      <alignment horizontal="center" vertical="center" wrapText="1"/>
    </xf>
    <xf numFmtId="179" fontId="25" fillId="0" borderId="53" xfId="0" applyNumberFormat="1" applyFont="1" applyFill="1" applyBorder="1" applyAlignment="1">
      <alignment horizontal="center" vertical="center"/>
    </xf>
    <xf numFmtId="176" fontId="25" fillId="0" borderId="47" xfId="0" applyFont="1" applyFill="1" applyBorder="1" applyAlignment="1">
      <alignment horizontal="center" vertical="center"/>
    </xf>
    <xf numFmtId="176" fontId="25" fillId="0" borderId="54" xfId="0" applyFont="1" applyFill="1" applyBorder="1" applyAlignment="1">
      <alignment horizontal="center" vertical="center" wrapText="1"/>
    </xf>
    <xf numFmtId="176" fontId="25" fillId="0" borderId="54" xfId="0" applyFont="1" applyFill="1" applyBorder="1" applyAlignment="1">
      <alignment horizontal="center" vertical="center"/>
    </xf>
    <xf numFmtId="176" fontId="25" fillId="0" borderId="53" xfId="0" applyFont="1" applyFill="1" applyBorder="1" applyAlignment="1">
      <alignment horizontal="center" vertical="center" wrapText="1"/>
    </xf>
    <xf numFmtId="176" fontId="21" fillId="0" borderId="61" xfId="0" applyFont="1" applyFill="1" applyBorder="1" applyAlignment="1">
      <alignment vertical="center"/>
    </xf>
    <xf numFmtId="176" fontId="25" fillId="0" borderId="10" xfId="0" applyFont="1" applyFill="1" applyBorder="1" applyAlignment="1">
      <alignment horizontal="center" vertical="center"/>
    </xf>
    <xf numFmtId="176" fontId="25" fillId="0" borderId="46" xfId="0" applyFont="1" applyFill="1" applyBorder="1" applyAlignment="1">
      <alignment horizontal="center" vertical="center"/>
    </xf>
    <xf numFmtId="176" fontId="27" fillId="0" borderId="46" xfId="0" applyFont="1" applyFill="1" applyBorder="1" applyAlignment="1">
      <alignment horizontal="center" vertical="center" wrapText="1"/>
    </xf>
    <xf numFmtId="176" fontId="25" fillId="0" borderId="25" xfId="0" applyFont="1" applyFill="1" applyBorder="1" applyAlignment="1">
      <alignment horizontal="center" vertical="center" wrapText="1"/>
    </xf>
    <xf numFmtId="0" fontId="19" fillId="0" borderId="62" xfId="60" applyNumberFormat="1" applyFont="1" applyFill="1" applyBorder="1" applyAlignment="1">
      <alignment horizontal="center" vertical="center"/>
      <protection/>
    </xf>
    <xf numFmtId="176" fontId="19" fillId="0" borderId="62" xfId="60" applyFont="1" applyFill="1" applyBorder="1" applyAlignment="1">
      <alignment vertical="center"/>
      <protection/>
    </xf>
    <xf numFmtId="49" fontId="19" fillId="0" borderId="63" xfId="60" applyNumberFormat="1" applyFont="1" applyFill="1" applyBorder="1" applyAlignment="1">
      <alignment horizontal="center" vertical="center"/>
      <protection/>
    </xf>
    <xf numFmtId="176" fontId="19" fillId="0" borderId="62" xfId="60" applyFont="1" applyFill="1" applyBorder="1" applyAlignment="1">
      <alignment horizontal="center" vertical="center"/>
      <protection/>
    </xf>
    <xf numFmtId="0" fontId="19" fillId="0" borderId="59" xfId="60" applyNumberFormat="1" applyFont="1" applyFill="1" applyBorder="1" applyAlignment="1">
      <alignment horizontal="center" vertical="center"/>
      <protection/>
    </xf>
    <xf numFmtId="176" fontId="19" fillId="0" borderId="59" xfId="60" applyFont="1" applyFill="1" applyBorder="1" applyAlignment="1">
      <alignment vertical="center"/>
      <protection/>
    </xf>
    <xf numFmtId="0" fontId="19" fillId="0" borderId="59" xfId="60" applyNumberFormat="1" applyFont="1" applyFill="1" applyBorder="1" applyAlignment="1">
      <alignment horizontal="center" vertical="center" wrapText="1"/>
      <protection/>
    </xf>
    <xf numFmtId="177" fontId="19" fillId="0" borderId="59" xfId="60" applyNumberFormat="1" applyFont="1" applyFill="1" applyBorder="1" applyAlignment="1">
      <alignment vertical="center" wrapText="1"/>
      <protection/>
    </xf>
    <xf numFmtId="49" fontId="19" fillId="0" borderId="64" xfId="60" applyNumberFormat="1" applyFont="1" applyFill="1" applyBorder="1" applyAlignment="1">
      <alignment horizontal="center" vertical="center"/>
      <protection/>
    </xf>
    <xf numFmtId="176" fontId="19" fillId="0" borderId="59" xfId="60" applyFont="1" applyFill="1" applyBorder="1" applyAlignment="1">
      <alignment horizontal="center" vertical="center"/>
      <protection/>
    </xf>
    <xf numFmtId="176" fontId="19" fillId="0" borderId="59" xfId="60" applyFont="1" applyFill="1" applyBorder="1" applyAlignment="1">
      <alignment horizontal="center" vertical="center" wrapText="1"/>
      <protection/>
    </xf>
    <xf numFmtId="176" fontId="19" fillId="0" borderId="65" xfId="60" applyFont="1" applyFill="1" applyBorder="1" applyAlignment="1">
      <alignment vertical="center"/>
      <protection/>
    </xf>
    <xf numFmtId="0" fontId="19" fillId="0" borderId="66" xfId="60" applyNumberFormat="1" applyFont="1" applyFill="1" applyBorder="1" applyAlignment="1">
      <alignment horizontal="center" vertical="center"/>
      <protection/>
    </xf>
    <xf numFmtId="176" fontId="19" fillId="0" borderId="66" xfId="60" applyFont="1" applyFill="1" applyBorder="1" applyAlignment="1">
      <alignment vertical="center"/>
      <protection/>
    </xf>
    <xf numFmtId="0" fontId="19" fillId="0" borderId="66" xfId="60" applyNumberFormat="1" applyFont="1" applyFill="1" applyBorder="1" applyAlignment="1">
      <alignment horizontal="center" vertical="center" wrapText="1"/>
      <protection/>
    </xf>
    <xf numFmtId="177" fontId="19" fillId="0" borderId="66" xfId="60" applyNumberFormat="1" applyFont="1" applyFill="1" applyBorder="1" applyAlignment="1">
      <alignment vertical="center" wrapText="1"/>
      <protection/>
    </xf>
    <xf numFmtId="49" fontId="19" fillId="0" borderId="67" xfId="60" applyNumberFormat="1" applyFont="1" applyFill="1" applyBorder="1" applyAlignment="1">
      <alignment horizontal="center" vertical="center"/>
      <protection/>
    </xf>
    <xf numFmtId="176" fontId="19" fillId="0" borderId="66" xfId="60" applyFont="1" applyFill="1" applyBorder="1" applyAlignment="1">
      <alignment horizontal="center" vertical="center"/>
      <protection/>
    </xf>
    <xf numFmtId="0" fontId="19" fillId="0" borderId="62" xfId="60" applyNumberFormat="1" applyFont="1" applyFill="1" applyBorder="1" applyAlignment="1">
      <alignment horizontal="center" vertical="center" wrapText="1"/>
      <protection/>
    </xf>
    <xf numFmtId="177" fontId="19" fillId="0" borderId="62" xfId="60" applyNumberFormat="1" applyFont="1" applyFill="1" applyBorder="1" applyAlignment="1">
      <alignment vertical="center" wrapText="1"/>
      <protection/>
    </xf>
    <xf numFmtId="176" fontId="19" fillId="0" borderId="68" xfId="60" applyFont="1" applyFill="1" applyBorder="1" applyAlignment="1">
      <alignment horizontal="center" vertical="center" wrapText="1"/>
      <protection/>
    </xf>
    <xf numFmtId="176" fontId="23" fillId="0" borderId="59" xfId="60" applyFont="1" applyFill="1" applyBorder="1" applyAlignment="1">
      <alignment horizontal="center" vertical="center"/>
      <protection/>
    </xf>
    <xf numFmtId="176" fontId="23" fillId="0" borderId="59" xfId="60" applyFont="1" applyFill="1" applyBorder="1" applyAlignment="1">
      <alignment horizontal="center" vertical="center" wrapText="1"/>
      <protection/>
    </xf>
    <xf numFmtId="176" fontId="19" fillId="0" borderId="69" xfId="60" applyFont="1" applyFill="1" applyBorder="1" applyAlignment="1">
      <alignment horizontal="center" vertical="center"/>
      <protection/>
    </xf>
    <xf numFmtId="176" fontId="21" fillId="0" borderId="0" xfId="60" applyFont="1" applyFill="1" applyBorder="1" applyAlignment="1">
      <alignment vertical="top"/>
      <protection/>
    </xf>
    <xf numFmtId="176" fontId="19" fillId="0" borderId="67" xfId="60" applyFont="1" applyFill="1" applyBorder="1" applyAlignment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水道現況Ｈ１０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ACA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tabSelected="1" zoomScale="105" zoomScaleNormal="105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1" sqref="I1"/>
    </sheetView>
  </sheetViews>
  <sheetFormatPr defaultColWidth="9.00390625" defaultRowHeight="15" customHeight="1"/>
  <cols>
    <col min="1" max="1" width="3.75390625" style="1" customWidth="1"/>
    <col min="2" max="2" width="13.125" style="1" customWidth="1"/>
    <col min="3" max="5" width="6.25390625" style="1" customWidth="1"/>
    <col min="6" max="6" width="8.75390625" style="1" customWidth="1"/>
    <col min="7" max="8" width="7.50390625" style="1" customWidth="1"/>
    <col min="9" max="9" width="4.375" style="1" customWidth="1"/>
    <col min="10" max="10" width="8.125" style="1" customWidth="1"/>
    <col min="11" max="12" width="6.625" style="1" customWidth="1"/>
    <col min="13" max="13" width="6.875" style="1" customWidth="1"/>
    <col min="14" max="16" width="6.625" style="1" customWidth="1"/>
    <col min="17" max="17" width="6.25390625" style="1" customWidth="1"/>
    <col min="18" max="19" width="7.50390625" style="1" customWidth="1"/>
    <col min="20" max="21" width="5.00390625" style="1" customWidth="1"/>
    <col min="22" max="22" width="27.50390625" style="1" customWidth="1"/>
    <col min="23" max="23" width="6.875" style="1" customWidth="1"/>
    <col min="24" max="16384" width="9.00390625" style="1" customWidth="1"/>
  </cols>
  <sheetData>
    <row r="1" ht="29.25" customHeight="1">
      <c r="A1" s="2" t="s">
        <v>0</v>
      </c>
    </row>
    <row r="2" ht="18.75" customHeight="1">
      <c r="A2" s="3" t="s">
        <v>1</v>
      </c>
    </row>
    <row r="3" spans="1:23" ht="15" customHeight="1">
      <c r="A3" s="137" t="s">
        <v>2</v>
      </c>
      <c r="B3" s="154" t="s">
        <v>3</v>
      </c>
      <c r="C3" s="152" t="s">
        <v>4</v>
      </c>
      <c r="D3" s="152" t="s">
        <v>5</v>
      </c>
      <c r="E3" s="155" t="s">
        <v>6</v>
      </c>
      <c r="F3" s="152" t="s">
        <v>7</v>
      </c>
      <c r="G3" s="136" t="s">
        <v>8</v>
      </c>
      <c r="H3" s="136"/>
      <c r="I3" s="155" t="s">
        <v>9</v>
      </c>
      <c r="J3" s="152" t="s">
        <v>10</v>
      </c>
      <c r="K3" s="153" t="s">
        <v>11</v>
      </c>
      <c r="L3" s="153"/>
      <c r="M3" s="153"/>
      <c r="N3" s="153"/>
      <c r="O3" s="153"/>
      <c r="P3" s="153"/>
      <c r="Q3" s="153"/>
      <c r="R3" s="153"/>
      <c r="S3" s="153"/>
      <c r="T3" s="153" t="s">
        <v>12</v>
      </c>
      <c r="U3" s="153"/>
      <c r="V3" s="154" t="s">
        <v>13</v>
      </c>
      <c r="W3" s="149" t="s">
        <v>14</v>
      </c>
    </row>
    <row r="4" spans="1:23" ht="15" customHeight="1">
      <c r="A4" s="137"/>
      <c r="B4" s="154"/>
      <c r="C4" s="152"/>
      <c r="D4" s="152"/>
      <c r="E4" s="155"/>
      <c r="F4" s="152"/>
      <c r="G4" s="150" t="s">
        <v>15</v>
      </c>
      <c r="H4" s="150"/>
      <c r="I4" s="155"/>
      <c r="J4" s="152"/>
      <c r="K4" s="151" t="s">
        <v>16</v>
      </c>
      <c r="L4" s="151"/>
      <c r="M4" s="151"/>
      <c r="N4" s="151" t="s">
        <v>17</v>
      </c>
      <c r="O4" s="151"/>
      <c r="P4" s="151"/>
      <c r="Q4" s="6" t="s">
        <v>18</v>
      </c>
      <c r="R4" s="6" t="s">
        <v>19</v>
      </c>
      <c r="S4" s="148" t="s">
        <v>20</v>
      </c>
      <c r="T4" s="151" t="s">
        <v>21</v>
      </c>
      <c r="U4" s="151"/>
      <c r="V4" s="154"/>
      <c r="W4" s="149"/>
    </row>
    <row r="5" spans="1:23" ht="11.25" customHeight="1">
      <c r="A5" s="137"/>
      <c r="B5" s="154"/>
      <c r="C5" s="152"/>
      <c r="D5" s="152"/>
      <c r="E5" s="155"/>
      <c r="F5" s="152"/>
      <c r="G5" s="148" t="s">
        <v>22</v>
      </c>
      <c r="H5" s="148" t="s">
        <v>23</v>
      </c>
      <c r="I5" s="155"/>
      <c r="J5" s="152"/>
      <c r="K5" s="148" t="s">
        <v>24</v>
      </c>
      <c r="L5" s="148" t="s">
        <v>25</v>
      </c>
      <c r="M5" s="148" t="s">
        <v>26</v>
      </c>
      <c r="N5" s="148" t="s">
        <v>27</v>
      </c>
      <c r="O5" s="148" t="s">
        <v>28</v>
      </c>
      <c r="P5" s="148" t="s">
        <v>29</v>
      </c>
      <c r="Q5" s="148" t="s">
        <v>30</v>
      </c>
      <c r="R5" s="148" t="s">
        <v>31</v>
      </c>
      <c r="S5" s="148"/>
      <c r="T5" s="148" t="s">
        <v>32</v>
      </c>
      <c r="U5" s="148" t="s">
        <v>33</v>
      </c>
      <c r="V5" s="154"/>
      <c r="W5" s="149"/>
    </row>
    <row r="6" spans="1:23" ht="11.25" customHeight="1">
      <c r="A6" s="137"/>
      <c r="B6" s="154"/>
      <c r="C6" s="152"/>
      <c r="D6" s="152"/>
      <c r="E6" s="155"/>
      <c r="F6" s="152"/>
      <c r="G6" s="148"/>
      <c r="H6" s="148"/>
      <c r="I6" s="155"/>
      <c r="J6" s="152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9"/>
    </row>
    <row r="7" spans="1:23" ht="29.25" customHeight="1">
      <c r="A7" s="8" t="s">
        <v>34</v>
      </c>
      <c r="B7" s="5" t="s">
        <v>35</v>
      </c>
      <c r="C7" s="5" t="s">
        <v>36</v>
      </c>
      <c r="D7" s="5" t="s">
        <v>37</v>
      </c>
      <c r="E7" s="9" t="s">
        <v>38</v>
      </c>
      <c r="F7" s="10">
        <v>261000</v>
      </c>
      <c r="G7" s="11">
        <v>137900</v>
      </c>
      <c r="H7" s="11"/>
      <c r="I7" s="5" t="s">
        <v>39</v>
      </c>
      <c r="J7" s="5" t="s">
        <v>40</v>
      </c>
      <c r="K7" s="10">
        <v>30000</v>
      </c>
      <c r="L7" s="11">
        <v>6000</v>
      </c>
      <c r="M7" s="11">
        <v>72000</v>
      </c>
      <c r="N7" s="11">
        <v>7700</v>
      </c>
      <c r="O7" s="11"/>
      <c r="P7" s="11">
        <v>939</v>
      </c>
      <c r="Q7" s="11"/>
      <c r="R7" s="11">
        <v>26661</v>
      </c>
      <c r="S7" s="11">
        <f aca="true" t="shared" si="0" ref="S7:S34">SUM(K7:R7)</f>
        <v>143300</v>
      </c>
      <c r="T7" s="11"/>
      <c r="U7" s="11">
        <v>4</v>
      </c>
      <c r="V7" s="12" t="s">
        <v>41</v>
      </c>
      <c r="W7" s="13" t="s">
        <v>42</v>
      </c>
    </row>
    <row r="8" spans="1:23" ht="22.5" customHeight="1">
      <c r="A8" s="14">
        <v>14</v>
      </c>
      <c r="B8" s="6" t="s">
        <v>43</v>
      </c>
      <c r="C8" s="6" t="s">
        <v>44</v>
      </c>
      <c r="D8" s="6" t="s">
        <v>45</v>
      </c>
      <c r="E8" s="15" t="s">
        <v>46</v>
      </c>
      <c r="F8" s="16">
        <v>46400</v>
      </c>
      <c r="G8" s="16">
        <v>24700</v>
      </c>
      <c r="H8" s="16"/>
      <c r="I8" s="6" t="s">
        <v>47</v>
      </c>
      <c r="J8" s="6" t="s">
        <v>48</v>
      </c>
      <c r="K8" s="16"/>
      <c r="L8" s="16"/>
      <c r="M8" s="16"/>
      <c r="N8" s="16"/>
      <c r="O8" s="16"/>
      <c r="P8" s="16">
        <v>12840</v>
      </c>
      <c r="Q8" s="16">
        <v>104</v>
      </c>
      <c r="R8" s="16">
        <v>11756</v>
      </c>
      <c r="S8" s="16">
        <f t="shared" si="0"/>
        <v>24700</v>
      </c>
      <c r="T8" s="16"/>
      <c r="U8" s="16">
        <v>8</v>
      </c>
      <c r="V8" s="16"/>
      <c r="W8" s="17" t="s">
        <v>49</v>
      </c>
    </row>
    <row r="9" spans="1:23" ht="22.5" customHeight="1">
      <c r="A9" s="14" t="s">
        <v>50</v>
      </c>
      <c r="B9" s="6" t="s">
        <v>51</v>
      </c>
      <c r="C9" s="6" t="s">
        <v>52</v>
      </c>
      <c r="D9" s="6" t="s">
        <v>53</v>
      </c>
      <c r="E9" s="6" t="s">
        <v>54</v>
      </c>
      <c r="F9" s="16">
        <v>37300</v>
      </c>
      <c r="G9" s="16">
        <v>19400</v>
      </c>
      <c r="H9" s="16"/>
      <c r="I9" s="6" t="s">
        <v>55</v>
      </c>
      <c r="J9" s="6" t="s">
        <v>56</v>
      </c>
      <c r="K9" s="16"/>
      <c r="L9" s="16"/>
      <c r="M9" s="16"/>
      <c r="N9" s="16"/>
      <c r="O9" s="16"/>
      <c r="P9" s="16"/>
      <c r="Q9" s="16"/>
      <c r="R9" s="16">
        <v>19400</v>
      </c>
      <c r="S9" s="16">
        <f t="shared" si="0"/>
        <v>19400</v>
      </c>
      <c r="T9" s="16"/>
      <c r="U9" s="16"/>
      <c r="V9" s="16"/>
      <c r="W9" s="17" t="s">
        <v>57</v>
      </c>
    </row>
    <row r="10" spans="1:23" ht="22.5" customHeight="1">
      <c r="A10" s="14" t="s">
        <v>58</v>
      </c>
      <c r="B10" s="6" t="s">
        <v>59</v>
      </c>
      <c r="C10" s="6" t="s">
        <v>60</v>
      </c>
      <c r="D10" s="6" t="s">
        <v>61</v>
      </c>
      <c r="E10" s="6" t="s">
        <v>62</v>
      </c>
      <c r="F10" s="16">
        <v>33900</v>
      </c>
      <c r="G10" s="16">
        <v>16130</v>
      </c>
      <c r="H10" s="16"/>
      <c r="I10" s="6" t="s">
        <v>55</v>
      </c>
      <c r="J10" s="6" t="s">
        <v>63</v>
      </c>
      <c r="K10" s="16"/>
      <c r="L10" s="16"/>
      <c r="M10" s="16">
        <v>1500</v>
      </c>
      <c r="N10" s="16"/>
      <c r="O10" s="16">
        <v>2319</v>
      </c>
      <c r="P10" s="16"/>
      <c r="Q10" s="16"/>
      <c r="R10" s="16">
        <v>12311</v>
      </c>
      <c r="S10" s="16">
        <f t="shared" si="0"/>
        <v>16130</v>
      </c>
      <c r="T10" s="16"/>
      <c r="U10" s="16"/>
      <c r="V10" s="16" t="s">
        <v>64</v>
      </c>
      <c r="W10" s="17" t="s">
        <v>65</v>
      </c>
    </row>
    <row r="11" spans="1:23" ht="22.5" customHeight="1">
      <c r="A11" s="14" t="s">
        <v>66</v>
      </c>
      <c r="B11" s="6" t="s">
        <v>67</v>
      </c>
      <c r="C11" s="6" t="s">
        <v>68</v>
      </c>
      <c r="D11" s="6" t="s">
        <v>69</v>
      </c>
      <c r="E11" s="6" t="s">
        <v>70</v>
      </c>
      <c r="F11" s="16">
        <v>67000</v>
      </c>
      <c r="G11" s="16">
        <v>30900</v>
      </c>
      <c r="H11" s="16"/>
      <c r="I11" s="6" t="s">
        <v>71</v>
      </c>
      <c r="J11" s="6" t="s">
        <v>40</v>
      </c>
      <c r="K11" s="16"/>
      <c r="L11" s="16"/>
      <c r="M11" s="16"/>
      <c r="N11" s="16"/>
      <c r="O11" s="16"/>
      <c r="P11" s="16">
        <v>5770</v>
      </c>
      <c r="Q11" s="16"/>
      <c r="R11" s="16">
        <v>25130</v>
      </c>
      <c r="S11" s="16">
        <f t="shared" si="0"/>
        <v>30900</v>
      </c>
      <c r="T11" s="16"/>
      <c r="U11" s="16">
        <v>2</v>
      </c>
      <c r="V11" s="16"/>
      <c r="W11" s="17" t="s">
        <v>72</v>
      </c>
    </row>
    <row r="12" spans="1:23" ht="22.5" customHeight="1">
      <c r="A12" s="14">
        <v>12</v>
      </c>
      <c r="B12" s="6" t="s">
        <v>73</v>
      </c>
      <c r="C12" s="6" t="s">
        <v>74</v>
      </c>
      <c r="D12" s="6" t="s">
        <v>75</v>
      </c>
      <c r="E12" s="6" t="s">
        <v>62</v>
      </c>
      <c r="F12" s="16">
        <v>47500</v>
      </c>
      <c r="G12" s="16">
        <v>21000</v>
      </c>
      <c r="H12" s="16"/>
      <c r="I12" s="6" t="s">
        <v>76</v>
      </c>
      <c r="J12" s="6" t="s">
        <v>77</v>
      </c>
      <c r="K12" s="16"/>
      <c r="L12" s="16"/>
      <c r="M12" s="16"/>
      <c r="N12" s="16"/>
      <c r="O12" s="16">
        <v>13223</v>
      </c>
      <c r="P12" s="16"/>
      <c r="Q12" s="16"/>
      <c r="R12" s="16">
        <v>7777</v>
      </c>
      <c r="S12" s="16">
        <f t="shared" si="0"/>
        <v>21000</v>
      </c>
      <c r="T12" s="16">
        <v>2</v>
      </c>
      <c r="U12" s="16"/>
      <c r="V12" s="16"/>
      <c r="W12" s="18" t="s">
        <v>78</v>
      </c>
    </row>
    <row r="13" spans="1:23" ht="22.5" customHeight="1">
      <c r="A13" s="14" t="s">
        <v>79</v>
      </c>
      <c r="B13" s="6" t="s">
        <v>80</v>
      </c>
      <c r="C13" s="6" t="s">
        <v>81</v>
      </c>
      <c r="D13" s="6" t="s">
        <v>82</v>
      </c>
      <c r="E13" s="6" t="s">
        <v>83</v>
      </c>
      <c r="F13" s="16">
        <v>23500</v>
      </c>
      <c r="G13" s="16">
        <v>13563</v>
      </c>
      <c r="H13" s="16"/>
      <c r="I13" s="6" t="s">
        <v>84</v>
      </c>
      <c r="J13" s="6" t="s">
        <v>85</v>
      </c>
      <c r="K13" s="16"/>
      <c r="L13" s="16"/>
      <c r="M13" s="16"/>
      <c r="N13" s="16"/>
      <c r="O13" s="16"/>
      <c r="P13" s="16">
        <v>3000</v>
      </c>
      <c r="Q13" s="16"/>
      <c r="R13" s="16">
        <v>10563</v>
      </c>
      <c r="S13" s="16">
        <f t="shared" si="0"/>
        <v>13563</v>
      </c>
      <c r="T13" s="16"/>
      <c r="U13" s="16">
        <v>1</v>
      </c>
      <c r="V13" s="16"/>
      <c r="W13" s="17" t="s">
        <v>72</v>
      </c>
    </row>
    <row r="14" spans="1:23" ht="22.5" customHeight="1">
      <c r="A14" s="14">
        <v>39</v>
      </c>
      <c r="B14" s="6" t="s">
        <v>86</v>
      </c>
      <c r="C14" s="6" t="s">
        <v>87</v>
      </c>
      <c r="D14" s="6" t="s">
        <v>45</v>
      </c>
      <c r="E14" s="6" t="s">
        <v>83</v>
      </c>
      <c r="F14" s="16">
        <v>5331</v>
      </c>
      <c r="G14" s="16">
        <v>2514</v>
      </c>
      <c r="H14" s="16"/>
      <c r="I14" s="6" t="s">
        <v>88</v>
      </c>
      <c r="J14" s="6" t="s">
        <v>89</v>
      </c>
      <c r="K14" s="16"/>
      <c r="L14" s="16"/>
      <c r="M14" s="16"/>
      <c r="N14" s="16"/>
      <c r="O14" s="16"/>
      <c r="P14" s="16"/>
      <c r="Q14" s="16">
        <v>2460</v>
      </c>
      <c r="R14" s="16">
        <v>507</v>
      </c>
      <c r="S14" s="16">
        <f t="shared" si="0"/>
        <v>2967</v>
      </c>
      <c r="T14" s="16"/>
      <c r="U14" s="16"/>
      <c r="V14" s="16"/>
      <c r="W14" s="17" t="s">
        <v>90</v>
      </c>
    </row>
    <row r="15" spans="1:23" ht="22.5" customHeight="1">
      <c r="A15" s="14">
        <v>31</v>
      </c>
      <c r="B15" s="6" t="s">
        <v>91</v>
      </c>
      <c r="C15" s="6" t="s">
        <v>92</v>
      </c>
      <c r="D15" s="6" t="s">
        <v>93</v>
      </c>
      <c r="E15" s="6" t="s">
        <v>54</v>
      </c>
      <c r="F15" s="16">
        <v>9000</v>
      </c>
      <c r="G15" s="16">
        <v>3700</v>
      </c>
      <c r="H15" s="16"/>
      <c r="I15" s="6" t="s">
        <v>94</v>
      </c>
      <c r="J15" s="6" t="s">
        <v>95</v>
      </c>
      <c r="K15" s="16"/>
      <c r="L15" s="16"/>
      <c r="M15" s="16"/>
      <c r="N15" s="16">
        <v>1300</v>
      </c>
      <c r="O15" s="16"/>
      <c r="P15" s="16"/>
      <c r="Q15" s="16">
        <v>1619</v>
      </c>
      <c r="R15" s="16">
        <v>781</v>
      </c>
      <c r="S15" s="16">
        <f t="shared" si="0"/>
        <v>3700</v>
      </c>
      <c r="T15" s="16"/>
      <c r="U15" s="16"/>
      <c r="V15" s="16" t="s">
        <v>96</v>
      </c>
      <c r="W15" s="17" t="s">
        <v>72</v>
      </c>
    </row>
    <row r="16" spans="1:23" ht="22.5" customHeight="1">
      <c r="A16" s="14">
        <v>30</v>
      </c>
      <c r="B16" s="6" t="s">
        <v>97</v>
      </c>
      <c r="C16" s="6" t="s">
        <v>98</v>
      </c>
      <c r="D16" s="6" t="s">
        <v>99</v>
      </c>
      <c r="E16" s="6" t="s">
        <v>100</v>
      </c>
      <c r="F16" s="16">
        <v>9175</v>
      </c>
      <c r="G16" s="16">
        <v>4925</v>
      </c>
      <c r="H16" s="16"/>
      <c r="I16" s="6" t="s">
        <v>101</v>
      </c>
      <c r="J16" s="6" t="s">
        <v>102</v>
      </c>
      <c r="K16" s="16"/>
      <c r="L16" s="16"/>
      <c r="M16" s="16">
        <v>630</v>
      </c>
      <c r="N16" s="16">
        <v>600</v>
      </c>
      <c r="O16" s="16"/>
      <c r="P16" s="16"/>
      <c r="Q16" s="16"/>
      <c r="R16" s="16">
        <v>4237</v>
      </c>
      <c r="S16" s="16">
        <f t="shared" si="0"/>
        <v>5467</v>
      </c>
      <c r="T16" s="16"/>
      <c r="U16" s="16"/>
      <c r="V16" s="16" t="s">
        <v>103</v>
      </c>
      <c r="W16" s="17" t="s">
        <v>104</v>
      </c>
    </row>
    <row r="17" spans="1:23" ht="22.5" customHeight="1">
      <c r="A17" s="14">
        <v>38</v>
      </c>
      <c r="B17" s="19" t="s">
        <v>105</v>
      </c>
      <c r="C17" s="6" t="s">
        <v>106</v>
      </c>
      <c r="D17" s="6" t="s">
        <v>107</v>
      </c>
      <c r="E17" s="6" t="s">
        <v>100</v>
      </c>
      <c r="F17" s="16">
        <v>30450</v>
      </c>
      <c r="G17" s="16">
        <v>15120</v>
      </c>
      <c r="H17" s="16"/>
      <c r="I17" s="6" t="s">
        <v>84</v>
      </c>
      <c r="J17" s="6" t="s">
        <v>108</v>
      </c>
      <c r="K17" s="16"/>
      <c r="L17" s="16"/>
      <c r="M17" s="16">
        <v>8250</v>
      </c>
      <c r="N17" s="16"/>
      <c r="O17" s="16"/>
      <c r="P17" s="16"/>
      <c r="Q17" s="16"/>
      <c r="R17" s="16">
        <v>7495</v>
      </c>
      <c r="S17" s="16">
        <f t="shared" si="0"/>
        <v>15745</v>
      </c>
      <c r="T17" s="16"/>
      <c r="U17" s="16"/>
      <c r="V17" s="16" t="s">
        <v>109</v>
      </c>
      <c r="W17" s="17" t="s">
        <v>49</v>
      </c>
    </row>
    <row r="18" spans="1:23" ht="22.5" customHeight="1">
      <c r="A18" s="14">
        <v>36</v>
      </c>
      <c r="B18" s="15" t="s">
        <v>110</v>
      </c>
      <c r="C18" s="6" t="s">
        <v>111</v>
      </c>
      <c r="D18" s="6" t="s">
        <v>112</v>
      </c>
      <c r="E18" s="6" t="s">
        <v>70</v>
      </c>
      <c r="F18" s="16">
        <v>22450</v>
      </c>
      <c r="G18" s="16">
        <v>12810</v>
      </c>
      <c r="H18" s="16"/>
      <c r="I18" s="6" t="s">
        <v>113</v>
      </c>
      <c r="J18" s="6" t="s">
        <v>114</v>
      </c>
      <c r="K18" s="16"/>
      <c r="L18" s="16"/>
      <c r="M18" s="16"/>
      <c r="N18" s="16"/>
      <c r="O18" s="16">
        <v>6255</v>
      </c>
      <c r="P18" s="16">
        <v>6555</v>
      </c>
      <c r="Q18" s="16"/>
      <c r="R18" s="16"/>
      <c r="S18" s="16">
        <f t="shared" si="0"/>
        <v>12810</v>
      </c>
      <c r="T18" s="16">
        <v>1</v>
      </c>
      <c r="U18" s="16">
        <v>2</v>
      </c>
      <c r="V18" s="16"/>
      <c r="W18" s="17" t="s">
        <v>72</v>
      </c>
    </row>
    <row r="19" spans="1:23" ht="22.5" customHeight="1">
      <c r="A19" s="14">
        <v>10</v>
      </c>
      <c r="B19" s="6" t="s">
        <v>115</v>
      </c>
      <c r="C19" s="6" t="s">
        <v>116</v>
      </c>
      <c r="D19" s="6" t="s">
        <v>117</v>
      </c>
      <c r="E19" s="6" t="s">
        <v>70</v>
      </c>
      <c r="F19" s="16">
        <v>38900</v>
      </c>
      <c r="G19" s="16">
        <v>18000</v>
      </c>
      <c r="H19" s="16"/>
      <c r="I19" s="6" t="s">
        <v>118</v>
      </c>
      <c r="J19" s="6" t="s">
        <v>119</v>
      </c>
      <c r="K19" s="16"/>
      <c r="L19" s="16"/>
      <c r="M19" s="16"/>
      <c r="N19" s="16">
        <v>900</v>
      </c>
      <c r="O19" s="16">
        <v>150</v>
      </c>
      <c r="P19" s="16"/>
      <c r="Q19" s="16"/>
      <c r="R19" s="16">
        <v>16950</v>
      </c>
      <c r="S19" s="16">
        <f t="shared" si="0"/>
        <v>18000</v>
      </c>
      <c r="T19" s="16">
        <v>1</v>
      </c>
      <c r="U19" s="16"/>
      <c r="V19" s="16" t="s">
        <v>120</v>
      </c>
      <c r="W19" s="17" t="s">
        <v>104</v>
      </c>
    </row>
    <row r="20" spans="1:23" ht="22.5" customHeight="1">
      <c r="A20" s="14">
        <v>41</v>
      </c>
      <c r="B20" s="6" t="s">
        <v>121</v>
      </c>
      <c r="C20" s="6" t="s">
        <v>122</v>
      </c>
      <c r="D20" s="6" t="s">
        <v>123</v>
      </c>
      <c r="E20" s="6" t="s">
        <v>100</v>
      </c>
      <c r="F20" s="16">
        <v>8000</v>
      </c>
      <c r="G20" s="16">
        <v>3350</v>
      </c>
      <c r="H20" s="16"/>
      <c r="I20" s="6" t="s">
        <v>76</v>
      </c>
      <c r="J20" s="6" t="s">
        <v>124</v>
      </c>
      <c r="K20" s="16"/>
      <c r="L20" s="16"/>
      <c r="M20" s="16"/>
      <c r="N20" s="16">
        <v>980</v>
      </c>
      <c r="O20" s="16"/>
      <c r="P20" s="16"/>
      <c r="Q20" s="16"/>
      <c r="R20" s="16">
        <v>2370</v>
      </c>
      <c r="S20" s="16">
        <f t="shared" si="0"/>
        <v>3350</v>
      </c>
      <c r="T20" s="16"/>
      <c r="U20" s="16"/>
      <c r="V20" s="16" t="s">
        <v>125</v>
      </c>
      <c r="W20" s="17" t="s">
        <v>72</v>
      </c>
    </row>
    <row r="21" spans="1:23" ht="22.5" customHeight="1">
      <c r="A21" s="14">
        <v>44</v>
      </c>
      <c r="B21" s="6" t="s">
        <v>126</v>
      </c>
      <c r="C21" s="6" t="s">
        <v>127</v>
      </c>
      <c r="D21" s="6" t="s">
        <v>128</v>
      </c>
      <c r="E21" s="6" t="s">
        <v>129</v>
      </c>
      <c r="F21" s="16">
        <v>5650</v>
      </c>
      <c r="G21" s="16">
        <v>2700</v>
      </c>
      <c r="H21" s="16"/>
      <c r="I21" s="6" t="s">
        <v>130</v>
      </c>
      <c r="J21" s="6" t="s">
        <v>131</v>
      </c>
      <c r="K21" s="16"/>
      <c r="L21" s="16"/>
      <c r="M21" s="16"/>
      <c r="N21" s="16"/>
      <c r="O21" s="16"/>
      <c r="P21" s="16">
        <v>2700</v>
      </c>
      <c r="Q21" s="16"/>
      <c r="R21" s="16"/>
      <c r="S21" s="16">
        <f t="shared" si="0"/>
        <v>2700</v>
      </c>
      <c r="T21" s="16"/>
      <c r="U21" s="16">
        <v>2</v>
      </c>
      <c r="V21" s="16"/>
      <c r="W21" s="17" t="s">
        <v>72</v>
      </c>
    </row>
    <row r="22" spans="1:23" ht="22.5" customHeight="1">
      <c r="A22" s="14">
        <v>45</v>
      </c>
      <c r="B22" s="6" t="s">
        <v>132</v>
      </c>
      <c r="C22" s="6" t="s">
        <v>133</v>
      </c>
      <c r="D22" s="6" t="s">
        <v>134</v>
      </c>
      <c r="E22" s="15" t="s">
        <v>135</v>
      </c>
      <c r="F22" s="16">
        <v>5130</v>
      </c>
      <c r="G22" s="16">
        <v>2240</v>
      </c>
      <c r="H22" s="16"/>
      <c r="I22" s="6" t="s">
        <v>136</v>
      </c>
      <c r="J22" s="6" t="s">
        <v>137</v>
      </c>
      <c r="K22" s="16"/>
      <c r="L22" s="16"/>
      <c r="M22" s="16"/>
      <c r="N22" s="16">
        <v>1340</v>
      </c>
      <c r="O22" s="16"/>
      <c r="P22" s="16"/>
      <c r="Q22" s="16"/>
      <c r="R22" s="16">
        <v>1680</v>
      </c>
      <c r="S22" s="16">
        <f t="shared" si="0"/>
        <v>3020</v>
      </c>
      <c r="T22" s="16"/>
      <c r="U22" s="16"/>
      <c r="V22" s="16" t="s">
        <v>138</v>
      </c>
      <c r="W22" s="17" t="s">
        <v>139</v>
      </c>
    </row>
    <row r="23" spans="1:23" ht="22.5" customHeight="1">
      <c r="A23" s="14" t="s">
        <v>140</v>
      </c>
      <c r="B23" s="6" t="s">
        <v>141</v>
      </c>
      <c r="C23" s="6" t="s">
        <v>142</v>
      </c>
      <c r="D23" s="6" t="s">
        <v>143</v>
      </c>
      <c r="E23" s="15" t="s">
        <v>144</v>
      </c>
      <c r="F23" s="16">
        <v>81100</v>
      </c>
      <c r="G23" s="16">
        <v>38000</v>
      </c>
      <c r="H23" s="16"/>
      <c r="I23" s="6" t="s">
        <v>145</v>
      </c>
      <c r="J23" s="6" t="s">
        <v>71</v>
      </c>
      <c r="K23" s="16"/>
      <c r="L23" s="16"/>
      <c r="M23" s="16">
        <v>12000</v>
      </c>
      <c r="N23" s="16"/>
      <c r="O23" s="16"/>
      <c r="P23" s="16"/>
      <c r="Q23" s="16"/>
      <c r="R23" s="16">
        <v>28464</v>
      </c>
      <c r="S23" s="16">
        <f t="shared" si="0"/>
        <v>40464</v>
      </c>
      <c r="T23" s="16"/>
      <c r="U23" s="16"/>
      <c r="V23" s="16" t="s">
        <v>146</v>
      </c>
      <c r="W23" s="17" t="s">
        <v>147</v>
      </c>
    </row>
    <row r="24" spans="1:23" ht="22.5" customHeight="1">
      <c r="A24" s="14">
        <v>22</v>
      </c>
      <c r="B24" s="6" t="s">
        <v>148</v>
      </c>
      <c r="C24" s="6" t="s">
        <v>149</v>
      </c>
      <c r="D24" s="6" t="s">
        <v>150</v>
      </c>
      <c r="E24" s="6" t="s">
        <v>62</v>
      </c>
      <c r="F24" s="16">
        <v>37600</v>
      </c>
      <c r="G24" s="16">
        <v>18400</v>
      </c>
      <c r="H24" s="16"/>
      <c r="I24" s="6" t="s">
        <v>118</v>
      </c>
      <c r="J24" s="6" t="s">
        <v>151</v>
      </c>
      <c r="K24" s="16"/>
      <c r="L24" s="16"/>
      <c r="M24" s="16">
        <v>9300</v>
      </c>
      <c r="N24" s="16"/>
      <c r="O24" s="16">
        <v>9100</v>
      </c>
      <c r="P24" s="16"/>
      <c r="Q24" s="16"/>
      <c r="R24" s="16"/>
      <c r="S24" s="16">
        <f t="shared" si="0"/>
        <v>18400</v>
      </c>
      <c r="T24" s="16">
        <v>5</v>
      </c>
      <c r="U24" s="16"/>
      <c r="V24" s="16"/>
      <c r="W24" s="17" t="s">
        <v>72</v>
      </c>
    </row>
    <row r="25" spans="1:23" ht="22.5" customHeight="1">
      <c r="A25" s="14">
        <v>40</v>
      </c>
      <c r="B25" s="6" t="s">
        <v>152</v>
      </c>
      <c r="C25" s="6" t="s">
        <v>153</v>
      </c>
      <c r="D25" s="6" t="s">
        <v>154</v>
      </c>
      <c r="E25" s="6" t="s">
        <v>54</v>
      </c>
      <c r="F25" s="16">
        <v>34600</v>
      </c>
      <c r="G25" s="16">
        <v>16022</v>
      </c>
      <c r="H25" s="16"/>
      <c r="I25" s="6" t="s">
        <v>101</v>
      </c>
      <c r="J25" s="6" t="s">
        <v>155</v>
      </c>
      <c r="K25" s="16"/>
      <c r="L25" s="16"/>
      <c r="M25" s="16"/>
      <c r="N25" s="16"/>
      <c r="O25" s="16"/>
      <c r="P25" s="16"/>
      <c r="Q25" s="16"/>
      <c r="R25" s="16">
        <v>16022</v>
      </c>
      <c r="S25" s="16">
        <f t="shared" si="0"/>
        <v>16022</v>
      </c>
      <c r="T25" s="16"/>
      <c r="U25" s="16"/>
      <c r="V25" s="16"/>
      <c r="W25" s="17" t="s">
        <v>57</v>
      </c>
    </row>
    <row r="26" spans="1:23" ht="22.5" customHeight="1">
      <c r="A26" s="14">
        <v>15</v>
      </c>
      <c r="B26" s="6" t="s">
        <v>156</v>
      </c>
      <c r="C26" s="6" t="s">
        <v>157</v>
      </c>
      <c r="D26" s="6" t="s">
        <v>158</v>
      </c>
      <c r="E26" s="6" t="s">
        <v>83</v>
      </c>
      <c r="F26" s="16">
        <v>24617</v>
      </c>
      <c r="G26" s="16">
        <v>11321</v>
      </c>
      <c r="H26" s="16"/>
      <c r="I26" s="6" t="s">
        <v>118</v>
      </c>
      <c r="J26" s="6" t="s">
        <v>155</v>
      </c>
      <c r="K26" s="16"/>
      <c r="L26" s="16"/>
      <c r="M26" s="16"/>
      <c r="N26" s="16"/>
      <c r="O26" s="16">
        <v>1700</v>
      </c>
      <c r="P26" s="16">
        <v>2671</v>
      </c>
      <c r="Q26" s="16"/>
      <c r="R26" s="16">
        <v>6950</v>
      </c>
      <c r="S26" s="16">
        <f t="shared" si="0"/>
        <v>11321</v>
      </c>
      <c r="T26" s="16">
        <v>3</v>
      </c>
      <c r="U26" s="16">
        <v>4</v>
      </c>
      <c r="V26" s="16"/>
      <c r="W26" s="17" t="s">
        <v>159</v>
      </c>
    </row>
    <row r="27" spans="1:23" ht="22.5" customHeight="1">
      <c r="A27" s="14">
        <v>26</v>
      </c>
      <c r="B27" s="6" t="s">
        <v>160</v>
      </c>
      <c r="C27" s="6" t="s">
        <v>161</v>
      </c>
      <c r="D27" s="6" t="s">
        <v>162</v>
      </c>
      <c r="E27" s="6" t="s">
        <v>83</v>
      </c>
      <c r="F27" s="16">
        <v>17300</v>
      </c>
      <c r="G27" s="16">
        <v>9500</v>
      </c>
      <c r="H27" s="16"/>
      <c r="I27" s="6" t="s">
        <v>101</v>
      </c>
      <c r="J27" s="6" t="s">
        <v>137</v>
      </c>
      <c r="K27" s="16"/>
      <c r="L27" s="16"/>
      <c r="M27" s="16"/>
      <c r="N27" s="16"/>
      <c r="O27" s="16"/>
      <c r="P27" s="16">
        <v>336</v>
      </c>
      <c r="Q27" s="16"/>
      <c r="R27" s="16">
        <v>9164</v>
      </c>
      <c r="S27" s="16">
        <f t="shared" si="0"/>
        <v>9500</v>
      </c>
      <c r="T27" s="16"/>
      <c r="U27" s="16">
        <v>2</v>
      </c>
      <c r="V27" s="16"/>
      <c r="W27" s="20" t="s">
        <v>90</v>
      </c>
    </row>
    <row r="28" spans="1:23" ht="22.5" customHeight="1">
      <c r="A28" s="14">
        <v>43</v>
      </c>
      <c r="B28" s="6" t="s">
        <v>163</v>
      </c>
      <c r="C28" s="6" t="s">
        <v>164</v>
      </c>
      <c r="D28" s="6" t="s">
        <v>75</v>
      </c>
      <c r="E28" s="6" t="s">
        <v>129</v>
      </c>
      <c r="F28" s="16">
        <v>6100</v>
      </c>
      <c r="G28" s="16">
        <v>2800</v>
      </c>
      <c r="H28" s="16"/>
      <c r="I28" s="6" t="s">
        <v>118</v>
      </c>
      <c r="J28" s="6" t="s">
        <v>71</v>
      </c>
      <c r="K28" s="16"/>
      <c r="L28" s="16"/>
      <c r="M28" s="16"/>
      <c r="N28" s="16">
        <v>2800</v>
      </c>
      <c r="O28" s="16"/>
      <c r="P28" s="16"/>
      <c r="Q28" s="16"/>
      <c r="R28" s="16"/>
      <c r="S28" s="16">
        <f t="shared" si="0"/>
        <v>2800</v>
      </c>
      <c r="T28" s="16"/>
      <c r="U28" s="16"/>
      <c r="V28" s="16" t="s">
        <v>165</v>
      </c>
      <c r="W28" s="17" t="s">
        <v>166</v>
      </c>
    </row>
    <row r="29" spans="1:23" ht="22.5" customHeight="1">
      <c r="A29" s="14">
        <v>23</v>
      </c>
      <c r="B29" s="6" t="s">
        <v>167</v>
      </c>
      <c r="C29" s="6" t="s">
        <v>168</v>
      </c>
      <c r="D29" s="6" t="s">
        <v>169</v>
      </c>
      <c r="E29" s="6" t="s">
        <v>54</v>
      </c>
      <c r="F29" s="16">
        <v>20500</v>
      </c>
      <c r="G29" s="16">
        <v>9840</v>
      </c>
      <c r="H29" s="16"/>
      <c r="I29" s="6" t="s">
        <v>84</v>
      </c>
      <c r="J29" s="6" t="s">
        <v>170</v>
      </c>
      <c r="K29" s="16"/>
      <c r="L29" s="16"/>
      <c r="M29" s="16">
        <v>5510</v>
      </c>
      <c r="N29" s="16"/>
      <c r="O29" s="16">
        <v>3327</v>
      </c>
      <c r="P29" s="16"/>
      <c r="Q29" s="16">
        <v>1266</v>
      </c>
      <c r="R29" s="16"/>
      <c r="S29" s="16">
        <f t="shared" si="0"/>
        <v>10103</v>
      </c>
      <c r="T29" s="16">
        <v>2</v>
      </c>
      <c r="U29" s="16"/>
      <c r="V29" s="16" t="s">
        <v>171</v>
      </c>
      <c r="W29" s="17" t="s">
        <v>147</v>
      </c>
    </row>
    <row r="30" spans="1:23" ht="22.5" customHeight="1">
      <c r="A30" s="14">
        <v>37</v>
      </c>
      <c r="B30" s="6" t="s">
        <v>172</v>
      </c>
      <c r="C30" s="6" t="s">
        <v>173</v>
      </c>
      <c r="D30" s="6" t="s">
        <v>169</v>
      </c>
      <c r="E30" s="6" t="s">
        <v>62</v>
      </c>
      <c r="F30" s="16">
        <v>8530</v>
      </c>
      <c r="G30" s="16">
        <v>3800</v>
      </c>
      <c r="H30" s="16"/>
      <c r="I30" s="6" t="s">
        <v>174</v>
      </c>
      <c r="J30" s="6" t="s">
        <v>175</v>
      </c>
      <c r="K30" s="16"/>
      <c r="L30" s="16"/>
      <c r="M30" s="16">
        <v>1728</v>
      </c>
      <c r="N30" s="16"/>
      <c r="O30" s="16"/>
      <c r="P30" s="16">
        <v>1010</v>
      </c>
      <c r="Q30" s="16">
        <v>1198</v>
      </c>
      <c r="R30" s="16"/>
      <c r="S30" s="16">
        <f t="shared" si="0"/>
        <v>3936</v>
      </c>
      <c r="T30" s="16"/>
      <c r="U30" s="16"/>
      <c r="V30" s="16" t="s">
        <v>176</v>
      </c>
      <c r="W30" s="17" t="s">
        <v>147</v>
      </c>
    </row>
    <row r="31" spans="1:23" ht="22.5" customHeight="1">
      <c r="A31" s="14" t="s">
        <v>177</v>
      </c>
      <c r="B31" s="6" t="s">
        <v>178</v>
      </c>
      <c r="C31" s="6" t="s">
        <v>179</v>
      </c>
      <c r="D31" s="6" t="s">
        <v>180</v>
      </c>
      <c r="E31" s="6" t="s">
        <v>181</v>
      </c>
      <c r="F31" s="16">
        <v>145580</v>
      </c>
      <c r="G31" s="16">
        <v>68418</v>
      </c>
      <c r="H31" s="16"/>
      <c r="I31" s="6" t="s">
        <v>182</v>
      </c>
      <c r="J31" s="6" t="s">
        <v>183</v>
      </c>
      <c r="K31" s="16"/>
      <c r="L31" s="16"/>
      <c r="M31" s="16">
        <v>630</v>
      </c>
      <c r="N31" s="16">
        <v>2513</v>
      </c>
      <c r="O31" s="16">
        <v>3848</v>
      </c>
      <c r="P31" s="16"/>
      <c r="Q31" s="16">
        <v>1521</v>
      </c>
      <c r="R31" s="16">
        <v>59906</v>
      </c>
      <c r="S31" s="16">
        <f t="shared" si="0"/>
        <v>68418</v>
      </c>
      <c r="T31" s="16">
        <v>4</v>
      </c>
      <c r="U31" s="16"/>
      <c r="V31" s="16" t="s">
        <v>184</v>
      </c>
      <c r="W31" s="17" t="s">
        <v>72</v>
      </c>
    </row>
    <row r="32" spans="1:23" ht="22.5" customHeight="1">
      <c r="A32" s="14" t="s">
        <v>185</v>
      </c>
      <c r="B32" s="6" t="s">
        <v>186</v>
      </c>
      <c r="C32" s="6" t="s">
        <v>187</v>
      </c>
      <c r="D32" s="6" t="s">
        <v>188</v>
      </c>
      <c r="E32" s="6" t="s">
        <v>189</v>
      </c>
      <c r="F32" s="16">
        <v>123150</v>
      </c>
      <c r="G32" s="16">
        <v>81555</v>
      </c>
      <c r="H32" s="16"/>
      <c r="I32" s="6" t="s">
        <v>190</v>
      </c>
      <c r="J32" s="6" t="s">
        <v>191</v>
      </c>
      <c r="K32" s="16"/>
      <c r="L32" s="16"/>
      <c r="M32" s="16">
        <v>50000</v>
      </c>
      <c r="N32" s="16"/>
      <c r="O32" s="16">
        <v>1430</v>
      </c>
      <c r="P32" s="16">
        <v>2023</v>
      </c>
      <c r="Q32" s="16">
        <v>212</v>
      </c>
      <c r="R32" s="16">
        <v>31410</v>
      </c>
      <c r="S32" s="16">
        <f t="shared" si="0"/>
        <v>85075</v>
      </c>
      <c r="T32" s="16">
        <v>2</v>
      </c>
      <c r="U32" s="16">
        <v>2</v>
      </c>
      <c r="V32" s="16" t="s">
        <v>192</v>
      </c>
      <c r="W32" s="17" t="s">
        <v>49</v>
      </c>
    </row>
    <row r="33" spans="1:23" ht="22.5" customHeight="1">
      <c r="A33" s="14">
        <v>19</v>
      </c>
      <c r="B33" s="6" t="s">
        <v>193</v>
      </c>
      <c r="C33" s="6" t="s">
        <v>194</v>
      </c>
      <c r="D33" s="6" t="s">
        <v>180</v>
      </c>
      <c r="E33" s="6" t="s">
        <v>181</v>
      </c>
      <c r="F33" s="16">
        <v>27200</v>
      </c>
      <c r="G33" s="16">
        <v>15402</v>
      </c>
      <c r="H33" s="16"/>
      <c r="I33" s="6" t="s">
        <v>101</v>
      </c>
      <c r="J33" s="6" t="s">
        <v>195</v>
      </c>
      <c r="K33" s="16"/>
      <c r="L33" s="16"/>
      <c r="M33" s="16"/>
      <c r="N33" s="16"/>
      <c r="O33" s="16">
        <v>1964</v>
      </c>
      <c r="P33" s="16"/>
      <c r="Q33" s="16"/>
      <c r="R33" s="16">
        <v>13438</v>
      </c>
      <c r="S33" s="16">
        <f t="shared" si="0"/>
        <v>15402</v>
      </c>
      <c r="T33" s="16">
        <v>1</v>
      </c>
      <c r="U33" s="16"/>
      <c r="V33" s="16"/>
      <c r="W33" s="17" t="s">
        <v>72</v>
      </c>
    </row>
    <row r="34" spans="1:23" ht="22.5" customHeight="1">
      <c r="A34" s="14">
        <v>33</v>
      </c>
      <c r="B34" s="6" t="s">
        <v>196</v>
      </c>
      <c r="C34" s="6" t="s">
        <v>197</v>
      </c>
      <c r="D34" s="6" t="s">
        <v>198</v>
      </c>
      <c r="E34" s="15" t="s">
        <v>199</v>
      </c>
      <c r="F34" s="16">
        <v>11200</v>
      </c>
      <c r="G34" s="16">
        <v>8000</v>
      </c>
      <c r="H34" s="16"/>
      <c r="I34" s="6" t="s">
        <v>200</v>
      </c>
      <c r="J34" s="6" t="s">
        <v>201</v>
      </c>
      <c r="K34" s="16"/>
      <c r="L34" s="16"/>
      <c r="M34" s="16"/>
      <c r="N34" s="16"/>
      <c r="O34" s="16"/>
      <c r="P34" s="16">
        <v>8000</v>
      </c>
      <c r="Q34" s="16"/>
      <c r="R34" s="16"/>
      <c r="S34" s="16">
        <f t="shared" si="0"/>
        <v>8000</v>
      </c>
      <c r="T34" s="16"/>
      <c r="U34" s="16">
        <v>5</v>
      </c>
      <c r="V34" s="16"/>
      <c r="W34" s="17" t="s">
        <v>72</v>
      </c>
    </row>
    <row r="35" spans="1:23" ht="18.75" customHeight="1">
      <c r="A35" s="21"/>
      <c r="B35" s="22" t="s">
        <v>202</v>
      </c>
      <c r="C35" s="22"/>
      <c r="D35" s="22"/>
      <c r="E35" s="22"/>
      <c r="F35" s="23">
        <f>SUM(F7:F34)</f>
        <v>1188163</v>
      </c>
      <c r="G35" s="23">
        <f>SUM(G7:G34)</f>
        <v>612010</v>
      </c>
      <c r="H35" s="23"/>
      <c r="I35" s="22"/>
      <c r="J35" s="22"/>
      <c r="K35" s="23">
        <f aca="true" t="shared" si="1" ref="K35:U35">SUM(K7:K34)</f>
        <v>30000</v>
      </c>
      <c r="L35" s="23">
        <f t="shared" si="1"/>
        <v>6000</v>
      </c>
      <c r="M35" s="23">
        <f t="shared" si="1"/>
        <v>161548</v>
      </c>
      <c r="N35" s="23">
        <f t="shared" si="1"/>
        <v>18133</v>
      </c>
      <c r="O35" s="23">
        <f t="shared" si="1"/>
        <v>43316</v>
      </c>
      <c r="P35" s="23">
        <f t="shared" si="1"/>
        <v>45844</v>
      </c>
      <c r="Q35" s="23">
        <f t="shared" si="1"/>
        <v>8380</v>
      </c>
      <c r="R35" s="23">
        <f t="shared" si="1"/>
        <v>312972</v>
      </c>
      <c r="S35" s="23">
        <f t="shared" si="1"/>
        <v>626193</v>
      </c>
      <c r="T35" s="23">
        <f t="shared" si="1"/>
        <v>21</v>
      </c>
      <c r="U35" s="23">
        <f t="shared" si="1"/>
        <v>32</v>
      </c>
      <c r="V35" s="23"/>
      <c r="W35" s="24"/>
    </row>
    <row r="36" spans="1:2" ht="15" customHeight="1">
      <c r="A36" s="25"/>
      <c r="B36" s="26" t="s">
        <v>203</v>
      </c>
    </row>
  </sheetData>
  <sheetProtection selectLockedCells="1" selectUnlockedCells="1"/>
  <mergeCells count="30">
    <mergeCell ref="A3:A6"/>
    <mergeCell ref="B3:B6"/>
    <mergeCell ref="C3:C6"/>
    <mergeCell ref="D3:D6"/>
    <mergeCell ref="E3:E6"/>
    <mergeCell ref="F3:F6"/>
    <mergeCell ref="G3:H3"/>
    <mergeCell ref="I3:I6"/>
    <mergeCell ref="T3:U3"/>
    <mergeCell ref="V3:V6"/>
    <mergeCell ref="M5:M6"/>
    <mergeCell ref="N5:N6"/>
    <mergeCell ref="O5:O6"/>
    <mergeCell ref="P5:P6"/>
    <mergeCell ref="Q5:Q6"/>
    <mergeCell ref="R5:R6"/>
    <mergeCell ref="K5:K6"/>
    <mergeCell ref="L5:L6"/>
    <mergeCell ref="J3:J6"/>
    <mergeCell ref="K3:S3"/>
    <mergeCell ref="T5:T6"/>
    <mergeCell ref="U5:U6"/>
    <mergeCell ref="W3:W6"/>
    <mergeCell ref="G4:H4"/>
    <mergeCell ref="K4:M4"/>
    <mergeCell ref="N4:P4"/>
    <mergeCell ref="S4:S6"/>
    <mergeCell ref="T4:U4"/>
    <mergeCell ref="G5:G6"/>
    <mergeCell ref="H5:H6"/>
  </mergeCells>
  <printOptions horizontalCentered="1"/>
  <pageMargins left="0.5902777777777778" right="0.5902777777777778" top="0.39375" bottom="0.39375" header="0.5118055555555555" footer="0.5118055555555555"/>
  <pageSetup firstPageNumber="36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zoomScale="105" zoomScaleNormal="105" workbookViewId="0" topLeftCell="A1">
      <pane xSplit="2" ySplit="5" topLeftCell="C18" activePane="bottomRight" state="frozen"/>
      <selection pane="topLeft" activeCell="A1" sqref="A1"/>
      <selection pane="topRight" activeCell="N1" sqref="N1"/>
      <selection pane="bottomLeft" activeCell="A12" sqref="A12"/>
      <selection pane="bottomRight" activeCell="AG18" sqref="AG18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9.375" style="1" customWidth="1"/>
    <col min="4" max="4" width="6.875" style="1" customWidth="1"/>
    <col min="5" max="5" width="5.375" style="1" customWidth="1"/>
    <col min="6" max="6" width="7.50390625" style="1" customWidth="1"/>
    <col min="7" max="14" width="6.25390625" style="1" customWidth="1"/>
    <col min="15" max="15" width="6.875" style="1" customWidth="1"/>
    <col min="16" max="19" width="6.25390625" style="1" customWidth="1"/>
    <col min="20" max="20" width="6.875" style="1" customWidth="1"/>
    <col min="21" max="21" width="6.25390625" style="1" customWidth="1"/>
    <col min="22" max="22" width="6.875" style="1" customWidth="1"/>
    <col min="23" max="23" width="6.25390625" style="1" customWidth="1"/>
    <col min="24" max="24" width="6.875" style="1" customWidth="1"/>
    <col min="25" max="25" width="6.125" style="1" customWidth="1"/>
    <col min="26" max="26" width="4.75390625" style="1" customWidth="1"/>
    <col min="27" max="27" width="8.00390625" style="1" customWidth="1"/>
    <col min="28" max="28" width="9.00390625" style="1" customWidth="1"/>
    <col min="29" max="31" width="9.00390625" style="27" customWidth="1"/>
    <col min="32" max="16384" width="9.00390625" style="1" customWidth="1"/>
  </cols>
  <sheetData>
    <row r="1" ht="18.75" customHeight="1">
      <c r="A1" s="3" t="s">
        <v>204</v>
      </c>
    </row>
    <row r="2" spans="1:27" ht="15" customHeight="1">
      <c r="A2" s="137" t="s">
        <v>2</v>
      </c>
      <c r="B2" s="154" t="s">
        <v>3</v>
      </c>
      <c r="C2" s="146" t="s">
        <v>205</v>
      </c>
      <c r="D2" s="136" t="s">
        <v>206</v>
      </c>
      <c r="E2" s="136"/>
      <c r="F2" s="136"/>
      <c r="G2" s="144" t="s">
        <v>207</v>
      </c>
      <c r="H2" s="144"/>
      <c r="I2" s="144"/>
      <c r="J2" s="144"/>
      <c r="K2" s="144"/>
      <c r="L2" s="144"/>
      <c r="M2" s="144"/>
      <c r="N2" s="144"/>
      <c r="O2" s="144"/>
      <c r="P2" s="136" t="s">
        <v>208</v>
      </c>
      <c r="Q2" s="136"/>
      <c r="R2" s="136"/>
      <c r="S2" s="136"/>
      <c r="T2" s="136"/>
      <c r="U2" s="136"/>
      <c r="V2" s="136"/>
      <c r="W2" s="136"/>
      <c r="X2" s="136"/>
      <c r="Y2" s="145" t="s">
        <v>209</v>
      </c>
      <c r="Z2" s="145" t="s">
        <v>210</v>
      </c>
      <c r="AA2" s="140" t="s">
        <v>211</v>
      </c>
    </row>
    <row r="3" spans="1:27" ht="15" customHeight="1">
      <c r="A3" s="137"/>
      <c r="B3" s="154"/>
      <c r="C3" s="146"/>
      <c r="D3" s="150" t="s">
        <v>15</v>
      </c>
      <c r="E3" s="150"/>
      <c r="F3" s="150"/>
      <c r="G3" s="141" t="s">
        <v>16</v>
      </c>
      <c r="H3" s="141"/>
      <c r="I3" s="141"/>
      <c r="J3" s="151" t="s">
        <v>17</v>
      </c>
      <c r="K3" s="151"/>
      <c r="L3" s="151"/>
      <c r="M3" s="6" t="s">
        <v>18</v>
      </c>
      <c r="N3" s="6" t="s">
        <v>212</v>
      </c>
      <c r="O3" s="148" t="s">
        <v>20</v>
      </c>
      <c r="P3" s="142" t="s">
        <v>213</v>
      </c>
      <c r="Q3" s="142"/>
      <c r="R3" s="142"/>
      <c r="S3" s="142"/>
      <c r="T3" s="142"/>
      <c r="U3" s="142"/>
      <c r="V3" s="142"/>
      <c r="W3" s="138" t="s">
        <v>214</v>
      </c>
      <c r="X3" s="148" t="s">
        <v>20</v>
      </c>
      <c r="Y3" s="145"/>
      <c r="Z3" s="145"/>
      <c r="AA3" s="140"/>
    </row>
    <row r="4" spans="1:27" ht="15" customHeight="1">
      <c r="A4" s="137"/>
      <c r="B4" s="154"/>
      <c r="C4" s="146"/>
      <c r="D4" s="143" t="s">
        <v>215</v>
      </c>
      <c r="E4" s="143"/>
      <c r="F4" s="148" t="s">
        <v>216</v>
      </c>
      <c r="G4" s="143" t="s">
        <v>24</v>
      </c>
      <c r="H4" s="148" t="s">
        <v>25</v>
      </c>
      <c r="I4" s="148" t="s">
        <v>217</v>
      </c>
      <c r="J4" s="148" t="s">
        <v>27</v>
      </c>
      <c r="K4" s="148" t="s">
        <v>28</v>
      </c>
      <c r="L4" s="148" t="s">
        <v>29</v>
      </c>
      <c r="M4" s="148" t="s">
        <v>30</v>
      </c>
      <c r="N4" s="148" t="s">
        <v>218</v>
      </c>
      <c r="O4" s="148"/>
      <c r="P4" s="139" t="s">
        <v>219</v>
      </c>
      <c r="Q4" s="139"/>
      <c r="R4" s="139"/>
      <c r="S4" s="139"/>
      <c r="T4" s="139"/>
      <c r="U4" s="138" t="s">
        <v>220</v>
      </c>
      <c r="V4" s="148" t="s">
        <v>20</v>
      </c>
      <c r="W4" s="138"/>
      <c r="X4" s="148"/>
      <c r="Y4" s="145"/>
      <c r="Z4" s="145"/>
      <c r="AA4" s="140"/>
    </row>
    <row r="5" spans="1:27" ht="15" customHeight="1">
      <c r="A5" s="137"/>
      <c r="B5" s="154"/>
      <c r="C5" s="28" t="s">
        <v>221</v>
      </c>
      <c r="D5" s="143"/>
      <c r="E5" s="143"/>
      <c r="F5" s="148"/>
      <c r="G5" s="143"/>
      <c r="H5" s="148"/>
      <c r="I5" s="148"/>
      <c r="J5" s="148"/>
      <c r="K5" s="148"/>
      <c r="L5" s="148"/>
      <c r="M5" s="148"/>
      <c r="N5" s="148"/>
      <c r="O5" s="148"/>
      <c r="P5" s="7" t="s">
        <v>222</v>
      </c>
      <c r="Q5" s="7" t="s">
        <v>223</v>
      </c>
      <c r="R5" s="7" t="s">
        <v>224</v>
      </c>
      <c r="S5" s="7" t="s">
        <v>18</v>
      </c>
      <c r="T5" s="7" t="s">
        <v>20</v>
      </c>
      <c r="U5" s="138"/>
      <c r="V5" s="138"/>
      <c r="W5" s="138"/>
      <c r="X5" s="148"/>
      <c r="Y5" s="29" t="s">
        <v>225</v>
      </c>
      <c r="Z5" s="29" t="s">
        <v>225</v>
      </c>
      <c r="AA5" s="30" t="s">
        <v>225</v>
      </c>
    </row>
    <row r="6" spans="1:27" ht="22.5" customHeight="1">
      <c r="A6" s="31" t="s">
        <v>34</v>
      </c>
      <c r="B6" s="4" t="s">
        <v>35</v>
      </c>
      <c r="C6" s="32">
        <v>246867</v>
      </c>
      <c r="D6" s="33">
        <v>88507</v>
      </c>
      <c r="E6" s="34" t="s">
        <v>226</v>
      </c>
      <c r="F6" s="32">
        <v>76274</v>
      </c>
      <c r="G6" s="32">
        <v>10450</v>
      </c>
      <c r="H6" s="32">
        <v>2116</v>
      </c>
      <c r="I6" s="32">
        <v>10841</v>
      </c>
      <c r="J6" s="32"/>
      <c r="K6" s="32">
        <v>2</v>
      </c>
      <c r="L6" s="32"/>
      <c r="M6" s="32"/>
      <c r="N6" s="32">
        <v>6325</v>
      </c>
      <c r="O6" s="32">
        <f aca="true" t="shared" si="0" ref="O6:O33">SUM(G6:N6)</f>
        <v>29734</v>
      </c>
      <c r="P6" s="32">
        <v>18846</v>
      </c>
      <c r="Q6" s="32">
        <v>6101</v>
      </c>
      <c r="R6" s="32">
        <v>184</v>
      </c>
      <c r="S6" s="32">
        <v>154</v>
      </c>
      <c r="T6" s="32">
        <f>SUM(P6:S6)</f>
        <v>25285</v>
      </c>
      <c r="U6" s="32">
        <f aca="true" t="shared" si="1" ref="U6:U33">V6-T6</f>
        <v>551</v>
      </c>
      <c r="V6" s="32">
        <v>25836</v>
      </c>
      <c r="W6" s="32">
        <v>2004</v>
      </c>
      <c r="X6" s="32">
        <f aca="true" t="shared" si="2" ref="X6:X33">V6+W6</f>
        <v>27840</v>
      </c>
      <c r="Y6" s="36">
        <f aca="true" t="shared" si="3" ref="Y6:Y33">ROUND(T6/X6*100,1)</f>
        <v>90.8</v>
      </c>
      <c r="Z6" s="36">
        <f aca="true" t="shared" si="4" ref="Z6:Z33">ROUND(V6/X6*100,1)</f>
        <v>92.8</v>
      </c>
      <c r="AA6" s="37">
        <f aca="true" t="shared" si="5" ref="AA6:AA33">ROUND(F6/D6*100,1)</f>
        <v>86.2</v>
      </c>
    </row>
    <row r="7" spans="1:27" ht="22.5" customHeight="1">
      <c r="A7" s="14">
        <v>14</v>
      </c>
      <c r="B7" s="6" t="s">
        <v>43</v>
      </c>
      <c r="C7" s="16">
        <v>41732</v>
      </c>
      <c r="D7" s="38">
        <v>21213</v>
      </c>
      <c r="E7" s="39" t="s">
        <v>227</v>
      </c>
      <c r="F7" s="16">
        <v>17164</v>
      </c>
      <c r="G7" s="16"/>
      <c r="H7" s="16"/>
      <c r="I7" s="16"/>
      <c r="J7" s="16"/>
      <c r="K7" s="16"/>
      <c r="L7" s="16">
        <v>3383</v>
      </c>
      <c r="M7" s="16">
        <v>33</v>
      </c>
      <c r="N7" s="16">
        <v>2966</v>
      </c>
      <c r="O7" s="16">
        <f t="shared" si="0"/>
        <v>6382</v>
      </c>
      <c r="P7" s="16"/>
      <c r="Q7" s="16"/>
      <c r="R7" s="16"/>
      <c r="S7" s="16"/>
      <c r="T7" s="16">
        <v>5373</v>
      </c>
      <c r="U7" s="16">
        <f t="shared" si="1"/>
        <v>345</v>
      </c>
      <c r="V7" s="16">
        <v>5718</v>
      </c>
      <c r="W7" s="16">
        <v>547</v>
      </c>
      <c r="X7" s="16">
        <f t="shared" si="2"/>
        <v>6265</v>
      </c>
      <c r="Y7" s="35">
        <f t="shared" si="3"/>
        <v>85.8</v>
      </c>
      <c r="Z7" s="35">
        <f t="shared" si="4"/>
        <v>91.3</v>
      </c>
      <c r="AA7" s="147">
        <f t="shared" si="5"/>
        <v>80.9</v>
      </c>
    </row>
    <row r="8" spans="1:27" ht="22.5" customHeight="1">
      <c r="A8" s="14" t="s">
        <v>50</v>
      </c>
      <c r="B8" s="6" t="s">
        <v>51</v>
      </c>
      <c r="C8" s="16">
        <v>32294</v>
      </c>
      <c r="D8" s="38">
        <v>11580</v>
      </c>
      <c r="E8" s="39" t="s">
        <v>227</v>
      </c>
      <c r="F8" s="16">
        <v>10052</v>
      </c>
      <c r="G8" s="16"/>
      <c r="H8" s="16"/>
      <c r="I8" s="16"/>
      <c r="J8" s="16"/>
      <c r="K8" s="16"/>
      <c r="L8" s="16"/>
      <c r="M8" s="16"/>
      <c r="N8" s="16">
        <v>3739</v>
      </c>
      <c r="O8" s="16">
        <f t="shared" si="0"/>
        <v>3739</v>
      </c>
      <c r="P8" s="16">
        <v>2211</v>
      </c>
      <c r="Q8" s="16">
        <v>750</v>
      </c>
      <c r="R8" s="16">
        <v>111</v>
      </c>
      <c r="S8" s="16">
        <v>9</v>
      </c>
      <c r="T8" s="16">
        <f>SUM(P8:S8)</f>
        <v>3081</v>
      </c>
      <c r="U8" s="16">
        <f t="shared" si="1"/>
        <v>114</v>
      </c>
      <c r="V8" s="16">
        <v>3195</v>
      </c>
      <c r="W8" s="16">
        <v>474</v>
      </c>
      <c r="X8" s="16">
        <f t="shared" si="2"/>
        <v>3669</v>
      </c>
      <c r="Y8" s="35">
        <f t="shared" si="3"/>
        <v>84</v>
      </c>
      <c r="Z8" s="35">
        <f t="shared" si="4"/>
        <v>87.1</v>
      </c>
      <c r="AA8" s="147">
        <f t="shared" si="5"/>
        <v>86.8</v>
      </c>
    </row>
    <row r="9" spans="1:27" ht="22.5" customHeight="1">
      <c r="A9" s="14" t="s">
        <v>58</v>
      </c>
      <c r="B9" s="6" t="s">
        <v>59</v>
      </c>
      <c r="C9" s="16">
        <v>25476</v>
      </c>
      <c r="D9" s="38">
        <v>9693</v>
      </c>
      <c r="E9" s="39" t="s">
        <v>228</v>
      </c>
      <c r="F9" s="16">
        <v>8208</v>
      </c>
      <c r="G9" s="16"/>
      <c r="H9" s="16"/>
      <c r="I9" s="16"/>
      <c r="J9" s="16"/>
      <c r="K9" s="16"/>
      <c r="L9" s="16"/>
      <c r="M9" s="16"/>
      <c r="N9" s="16">
        <v>2996</v>
      </c>
      <c r="O9" s="16">
        <f t="shared" si="0"/>
        <v>2996</v>
      </c>
      <c r="P9" s="16"/>
      <c r="Q9" s="16"/>
      <c r="R9" s="16"/>
      <c r="S9" s="16"/>
      <c r="T9" s="16">
        <v>2436</v>
      </c>
      <c r="U9" s="16">
        <f t="shared" si="1"/>
        <v>200</v>
      </c>
      <c r="V9" s="16">
        <v>2636</v>
      </c>
      <c r="W9" s="16">
        <v>360</v>
      </c>
      <c r="X9" s="16">
        <f t="shared" si="2"/>
        <v>2996</v>
      </c>
      <c r="Y9" s="35">
        <f t="shared" si="3"/>
        <v>81.3</v>
      </c>
      <c r="Z9" s="35">
        <f t="shared" si="4"/>
        <v>88</v>
      </c>
      <c r="AA9" s="147">
        <f t="shared" si="5"/>
        <v>84.7</v>
      </c>
    </row>
    <row r="10" spans="1:27" ht="22.5" customHeight="1">
      <c r="A10" s="14" t="s">
        <v>66</v>
      </c>
      <c r="B10" s="6" t="s">
        <v>67</v>
      </c>
      <c r="C10" s="16">
        <v>61556</v>
      </c>
      <c r="D10" s="38">
        <v>22008</v>
      </c>
      <c r="E10" s="39" t="s">
        <v>226</v>
      </c>
      <c r="F10" s="16">
        <v>18877</v>
      </c>
      <c r="G10" s="16"/>
      <c r="H10" s="16"/>
      <c r="I10" s="16"/>
      <c r="J10" s="16"/>
      <c r="K10" s="16"/>
      <c r="L10" s="16">
        <v>728</v>
      </c>
      <c r="M10" s="16"/>
      <c r="N10" s="16">
        <v>6162</v>
      </c>
      <c r="O10" s="16">
        <f t="shared" si="0"/>
        <v>6890</v>
      </c>
      <c r="P10" s="16">
        <v>4529</v>
      </c>
      <c r="Q10" s="16">
        <v>1473</v>
      </c>
      <c r="R10" s="16">
        <v>234</v>
      </c>
      <c r="S10" s="16">
        <v>86</v>
      </c>
      <c r="T10" s="16">
        <f aca="true" t="shared" si="6" ref="T10:T25">SUM(P10:S10)</f>
        <v>6322</v>
      </c>
      <c r="U10" s="16">
        <f t="shared" si="1"/>
        <v>20</v>
      </c>
      <c r="V10" s="16">
        <v>6342</v>
      </c>
      <c r="W10" s="16">
        <v>548</v>
      </c>
      <c r="X10" s="16">
        <f t="shared" si="2"/>
        <v>6890</v>
      </c>
      <c r="Y10" s="35">
        <f t="shared" si="3"/>
        <v>91.8</v>
      </c>
      <c r="Z10" s="35">
        <f t="shared" si="4"/>
        <v>92</v>
      </c>
      <c r="AA10" s="147">
        <f t="shared" si="5"/>
        <v>85.8</v>
      </c>
    </row>
    <row r="11" spans="1:27" ht="22.5" customHeight="1">
      <c r="A11" s="14">
        <v>12</v>
      </c>
      <c r="B11" s="6" t="s">
        <v>73</v>
      </c>
      <c r="C11" s="16">
        <v>46365</v>
      </c>
      <c r="D11" s="38">
        <v>17452</v>
      </c>
      <c r="E11" s="39" t="s">
        <v>229</v>
      </c>
      <c r="F11" s="16">
        <v>14658</v>
      </c>
      <c r="G11" s="16"/>
      <c r="H11" s="16"/>
      <c r="I11" s="16"/>
      <c r="J11" s="16"/>
      <c r="K11" s="16">
        <v>3116</v>
      </c>
      <c r="L11" s="16"/>
      <c r="M11" s="16"/>
      <c r="N11" s="16">
        <v>2234</v>
      </c>
      <c r="O11" s="16">
        <f t="shared" si="0"/>
        <v>5350</v>
      </c>
      <c r="P11" s="16">
        <v>3171</v>
      </c>
      <c r="Q11" s="16">
        <v>607</v>
      </c>
      <c r="R11" s="16">
        <v>348</v>
      </c>
      <c r="S11" s="16">
        <v>603</v>
      </c>
      <c r="T11" s="16">
        <f t="shared" si="6"/>
        <v>4729</v>
      </c>
      <c r="U11" s="16">
        <f t="shared" si="1"/>
        <v>18</v>
      </c>
      <c r="V11" s="16">
        <v>4747</v>
      </c>
      <c r="W11" s="16">
        <v>603</v>
      </c>
      <c r="X11" s="16">
        <f t="shared" si="2"/>
        <v>5350</v>
      </c>
      <c r="Y11" s="35">
        <f t="shared" si="3"/>
        <v>88.4</v>
      </c>
      <c r="Z11" s="35">
        <f t="shared" si="4"/>
        <v>88.7</v>
      </c>
      <c r="AA11" s="147">
        <f t="shared" si="5"/>
        <v>84</v>
      </c>
    </row>
    <row r="12" spans="1:27" ht="22.5" customHeight="1">
      <c r="A12" s="14" t="s">
        <v>79</v>
      </c>
      <c r="B12" s="6" t="s">
        <v>80</v>
      </c>
      <c r="C12" s="16">
        <v>19762</v>
      </c>
      <c r="D12" s="38">
        <v>9323</v>
      </c>
      <c r="E12" s="39" t="s">
        <v>227</v>
      </c>
      <c r="F12" s="16">
        <v>7277</v>
      </c>
      <c r="G12" s="16"/>
      <c r="H12" s="16"/>
      <c r="I12" s="16"/>
      <c r="J12" s="16"/>
      <c r="K12" s="16"/>
      <c r="L12" s="16"/>
      <c r="M12" s="16"/>
      <c r="N12" s="16">
        <v>2656</v>
      </c>
      <c r="O12" s="16">
        <f t="shared" si="0"/>
        <v>2656</v>
      </c>
      <c r="P12" s="16">
        <v>1464</v>
      </c>
      <c r="Q12" s="16">
        <v>438</v>
      </c>
      <c r="R12" s="16">
        <v>544</v>
      </c>
      <c r="S12" s="16">
        <v>6</v>
      </c>
      <c r="T12" s="16">
        <f t="shared" si="6"/>
        <v>2452</v>
      </c>
      <c r="U12" s="16">
        <f t="shared" si="1"/>
        <v>62</v>
      </c>
      <c r="V12" s="16">
        <v>2514</v>
      </c>
      <c r="W12" s="16">
        <v>142</v>
      </c>
      <c r="X12" s="16">
        <f t="shared" si="2"/>
        <v>2656</v>
      </c>
      <c r="Y12" s="35">
        <f t="shared" si="3"/>
        <v>92.3</v>
      </c>
      <c r="Z12" s="35">
        <f t="shared" si="4"/>
        <v>94.7</v>
      </c>
      <c r="AA12" s="147">
        <f t="shared" si="5"/>
        <v>78.1</v>
      </c>
    </row>
    <row r="13" spans="1:27" ht="22.5" customHeight="1">
      <c r="A13" s="14">
        <v>39</v>
      </c>
      <c r="B13" s="6" t="s">
        <v>86</v>
      </c>
      <c r="C13" s="16">
        <v>5381</v>
      </c>
      <c r="D13" s="38">
        <v>2632</v>
      </c>
      <c r="E13" s="39" t="s">
        <v>230</v>
      </c>
      <c r="F13" s="16">
        <v>2145</v>
      </c>
      <c r="G13" s="16"/>
      <c r="H13" s="16"/>
      <c r="I13" s="16"/>
      <c r="J13" s="16"/>
      <c r="K13" s="16"/>
      <c r="L13" s="16"/>
      <c r="M13" s="16">
        <v>866</v>
      </c>
      <c r="N13" s="16">
        <v>122</v>
      </c>
      <c r="O13" s="16">
        <f t="shared" si="0"/>
        <v>988</v>
      </c>
      <c r="P13" s="16">
        <v>402</v>
      </c>
      <c r="Q13" s="16">
        <v>127</v>
      </c>
      <c r="R13" s="16">
        <v>43</v>
      </c>
      <c r="S13" s="16">
        <v>1</v>
      </c>
      <c r="T13" s="16">
        <f t="shared" si="6"/>
        <v>573</v>
      </c>
      <c r="U13" s="16">
        <f t="shared" si="1"/>
        <v>3</v>
      </c>
      <c r="V13" s="16">
        <v>576</v>
      </c>
      <c r="W13" s="16">
        <v>207</v>
      </c>
      <c r="X13" s="16">
        <f t="shared" si="2"/>
        <v>783</v>
      </c>
      <c r="Y13" s="35">
        <f t="shared" si="3"/>
        <v>73.2</v>
      </c>
      <c r="Z13" s="35">
        <f t="shared" si="4"/>
        <v>73.6</v>
      </c>
      <c r="AA13" s="147">
        <f t="shared" si="5"/>
        <v>81.5</v>
      </c>
    </row>
    <row r="14" spans="1:27" ht="22.5" customHeight="1">
      <c r="A14" s="14">
        <v>31</v>
      </c>
      <c r="B14" s="6" t="s">
        <v>91</v>
      </c>
      <c r="C14" s="16">
        <v>7206</v>
      </c>
      <c r="D14" s="38">
        <v>3262</v>
      </c>
      <c r="E14" s="39" t="s">
        <v>231</v>
      </c>
      <c r="F14" s="16">
        <v>2619</v>
      </c>
      <c r="G14" s="16"/>
      <c r="H14" s="16"/>
      <c r="I14" s="16"/>
      <c r="J14" s="16">
        <v>243</v>
      </c>
      <c r="K14" s="16"/>
      <c r="L14" s="16"/>
      <c r="M14" s="16">
        <v>417</v>
      </c>
      <c r="N14" s="16">
        <v>296</v>
      </c>
      <c r="O14" s="16">
        <f t="shared" si="0"/>
        <v>956</v>
      </c>
      <c r="P14" s="16">
        <v>476</v>
      </c>
      <c r="Q14" s="16">
        <v>138</v>
      </c>
      <c r="R14" s="16">
        <v>69</v>
      </c>
      <c r="S14" s="16">
        <v>1</v>
      </c>
      <c r="T14" s="16">
        <f t="shared" si="6"/>
        <v>684</v>
      </c>
      <c r="U14" s="16">
        <f t="shared" si="1"/>
        <v>36</v>
      </c>
      <c r="V14" s="16">
        <v>720</v>
      </c>
      <c r="W14" s="16">
        <v>236</v>
      </c>
      <c r="X14" s="16">
        <f t="shared" si="2"/>
        <v>956</v>
      </c>
      <c r="Y14" s="35">
        <f t="shared" si="3"/>
        <v>71.5</v>
      </c>
      <c r="Z14" s="35">
        <f t="shared" si="4"/>
        <v>75.3</v>
      </c>
      <c r="AA14" s="147">
        <f t="shared" si="5"/>
        <v>80.3</v>
      </c>
    </row>
    <row r="15" spans="1:27" ht="22.5" customHeight="1">
      <c r="A15" s="14">
        <v>30</v>
      </c>
      <c r="B15" s="6" t="s">
        <v>97</v>
      </c>
      <c r="C15" s="16">
        <v>8794</v>
      </c>
      <c r="D15" s="38">
        <v>4765</v>
      </c>
      <c r="E15" s="39" t="s">
        <v>232</v>
      </c>
      <c r="F15" s="16">
        <v>3482</v>
      </c>
      <c r="G15" s="16"/>
      <c r="H15" s="16"/>
      <c r="I15" s="16">
        <v>115</v>
      </c>
      <c r="J15" s="16">
        <v>120</v>
      </c>
      <c r="K15" s="16"/>
      <c r="L15" s="16"/>
      <c r="M15" s="16"/>
      <c r="N15" s="16">
        <v>1263</v>
      </c>
      <c r="O15" s="16">
        <f t="shared" si="0"/>
        <v>1498</v>
      </c>
      <c r="P15" s="16">
        <v>557</v>
      </c>
      <c r="Q15" s="16">
        <v>212</v>
      </c>
      <c r="R15" s="16">
        <v>494</v>
      </c>
      <c r="S15" s="16">
        <v>0</v>
      </c>
      <c r="T15" s="16">
        <f t="shared" si="6"/>
        <v>1263</v>
      </c>
      <c r="U15" s="16">
        <f t="shared" si="1"/>
        <v>4</v>
      </c>
      <c r="V15" s="16">
        <v>1267</v>
      </c>
      <c r="W15" s="16">
        <v>4</v>
      </c>
      <c r="X15" s="16">
        <f t="shared" si="2"/>
        <v>1271</v>
      </c>
      <c r="Y15" s="35">
        <f t="shared" si="3"/>
        <v>99.4</v>
      </c>
      <c r="Z15" s="35">
        <f t="shared" si="4"/>
        <v>99.7</v>
      </c>
      <c r="AA15" s="147">
        <f t="shared" si="5"/>
        <v>73.1</v>
      </c>
    </row>
    <row r="16" spans="1:27" ht="22.5" customHeight="1">
      <c r="A16" s="14">
        <v>38</v>
      </c>
      <c r="B16" s="15" t="s">
        <v>105</v>
      </c>
      <c r="C16" s="16">
        <v>28140</v>
      </c>
      <c r="D16" s="38">
        <v>9927</v>
      </c>
      <c r="E16" s="39" t="s">
        <v>226</v>
      </c>
      <c r="F16" s="16">
        <v>7984</v>
      </c>
      <c r="G16" s="16"/>
      <c r="H16" s="16"/>
      <c r="I16" s="16">
        <v>1016</v>
      </c>
      <c r="J16" s="16"/>
      <c r="K16" s="16"/>
      <c r="L16" s="16"/>
      <c r="M16" s="16"/>
      <c r="N16" s="16">
        <v>2032</v>
      </c>
      <c r="O16" s="16">
        <f t="shared" si="0"/>
        <v>3048</v>
      </c>
      <c r="P16" s="16">
        <v>2088</v>
      </c>
      <c r="Q16" s="16">
        <v>228</v>
      </c>
      <c r="R16" s="16">
        <v>40</v>
      </c>
      <c r="S16" s="16">
        <v>266</v>
      </c>
      <c r="T16" s="16">
        <f t="shared" si="6"/>
        <v>2622</v>
      </c>
      <c r="U16" s="16">
        <f t="shared" si="1"/>
        <v>7</v>
      </c>
      <c r="V16" s="16">
        <v>2629</v>
      </c>
      <c r="W16" s="16">
        <v>285</v>
      </c>
      <c r="X16" s="16">
        <f t="shared" si="2"/>
        <v>2914</v>
      </c>
      <c r="Y16" s="35">
        <f t="shared" si="3"/>
        <v>90</v>
      </c>
      <c r="Z16" s="35">
        <f t="shared" si="4"/>
        <v>90.2</v>
      </c>
      <c r="AA16" s="147">
        <f t="shared" si="5"/>
        <v>80.4</v>
      </c>
    </row>
    <row r="17" spans="1:27" ht="22.5" customHeight="1">
      <c r="A17" s="14">
        <v>36</v>
      </c>
      <c r="B17" s="15" t="s">
        <v>110</v>
      </c>
      <c r="C17" s="16">
        <v>19368</v>
      </c>
      <c r="D17" s="38">
        <v>10045</v>
      </c>
      <c r="E17" s="39" t="s">
        <v>233</v>
      </c>
      <c r="F17" s="16">
        <v>8282</v>
      </c>
      <c r="G17" s="16"/>
      <c r="H17" s="16"/>
      <c r="I17" s="16"/>
      <c r="J17" s="16"/>
      <c r="K17" s="16">
        <v>1348</v>
      </c>
      <c r="L17" s="16">
        <v>1783</v>
      </c>
      <c r="M17" s="16"/>
      <c r="N17" s="16"/>
      <c r="O17" s="16">
        <f t="shared" si="0"/>
        <v>3131</v>
      </c>
      <c r="P17" s="16">
        <v>1566</v>
      </c>
      <c r="Q17" s="16">
        <v>286</v>
      </c>
      <c r="R17" s="16">
        <v>250</v>
      </c>
      <c r="S17" s="16">
        <v>257</v>
      </c>
      <c r="T17" s="16">
        <f t="shared" si="6"/>
        <v>2359</v>
      </c>
      <c r="U17" s="16">
        <f t="shared" si="1"/>
        <v>236</v>
      </c>
      <c r="V17" s="16">
        <v>2595</v>
      </c>
      <c r="W17" s="16">
        <v>428</v>
      </c>
      <c r="X17" s="16">
        <f t="shared" si="2"/>
        <v>3023</v>
      </c>
      <c r="Y17" s="35">
        <f t="shared" si="3"/>
        <v>78</v>
      </c>
      <c r="Z17" s="35">
        <f t="shared" si="4"/>
        <v>85.8</v>
      </c>
      <c r="AA17" s="147">
        <f>ROUND(F17/D17*100,1)</f>
        <v>82.4</v>
      </c>
    </row>
    <row r="18" spans="1:27" ht="22.5" customHeight="1">
      <c r="A18" s="14">
        <v>10</v>
      </c>
      <c r="B18" s="6" t="s">
        <v>115</v>
      </c>
      <c r="C18" s="16">
        <v>35139</v>
      </c>
      <c r="D18" s="38">
        <v>17980</v>
      </c>
      <c r="E18" s="39" t="s">
        <v>232</v>
      </c>
      <c r="F18" s="16">
        <v>10630</v>
      </c>
      <c r="G18" s="16"/>
      <c r="H18" s="16"/>
      <c r="I18" s="16"/>
      <c r="J18" s="16"/>
      <c r="K18" s="16">
        <v>25</v>
      </c>
      <c r="L18" s="16"/>
      <c r="M18" s="16"/>
      <c r="N18" s="16">
        <v>3855</v>
      </c>
      <c r="O18" s="16">
        <f t="shared" si="0"/>
        <v>3880</v>
      </c>
      <c r="P18" s="16">
        <v>2328</v>
      </c>
      <c r="Q18" s="16">
        <v>923</v>
      </c>
      <c r="R18" s="16">
        <v>0</v>
      </c>
      <c r="S18" s="16">
        <v>14</v>
      </c>
      <c r="T18" s="16">
        <f t="shared" si="6"/>
        <v>3265</v>
      </c>
      <c r="U18" s="16">
        <f t="shared" si="1"/>
        <v>88</v>
      </c>
      <c r="V18" s="16">
        <v>3353</v>
      </c>
      <c r="W18" s="16">
        <v>527</v>
      </c>
      <c r="X18" s="16">
        <f t="shared" si="2"/>
        <v>3880</v>
      </c>
      <c r="Y18" s="35">
        <f t="shared" si="3"/>
        <v>84.1</v>
      </c>
      <c r="Z18" s="35">
        <f t="shared" si="4"/>
        <v>86.4</v>
      </c>
      <c r="AA18" s="147">
        <f t="shared" si="5"/>
        <v>59.1</v>
      </c>
    </row>
    <row r="19" spans="1:27" ht="22.5" customHeight="1">
      <c r="A19" s="14">
        <v>41</v>
      </c>
      <c r="B19" s="6" t="s">
        <v>121</v>
      </c>
      <c r="C19" s="16">
        <v>6265</v>
      </c>
      <c r="D19" s="38">
        <v>1441</v>
      </c>
      <c r="E19" s="39" t="s">
        <v>234</v>
      </c>
      <c r="F19" s="16">
        <v>1112</v>
      </c>
      <c r="G19" s="16"/>
      <c r="H19" s="16"/>
      <c r="I19" s="16"/>
      <c r="J19" s="16"/>
      <c r="K19" s="16"/>
      <c r="L19" s="16"/>
      <c r="M19" s="16"/>
      <c r="N19" s="16">
        <v>406</v>
      </c>
      <c r="O19" s="16">
        <f t="shared" si="0"/>
        <v>406</v>
      </c>
      <c r="P19" s="16">
        <v>296</v>
      </c>
      <c r="Q19" s="16">
        <v>73</v>
      </c>
      <c r="R19" s="16">
        <v>0</v>
      </c>
      <c r="S19" s="16">
        <v>0</v>
      </c>
      <c r="T19" s="16">
        <f t="shared" si="6"/>
        <v>369</v>
      </c>
      <c r="U19" s="16">
        <f t="shared" si="1"/>
        <v>8</v>
      </c>
      <c r="V19" s="16">
        <v>377</v>
      </c>
      <c r="W19" s="16">
        <v>29</v>
      </c>
      <c r="X19" s="16">
        <f t="shared" si="2"/>
        <v>406</v>
      </c>
      <c r="Y19" s="35">
        <f t="shared" si="3"/>
        <v>90.9</v>
      </c>
      <c r="Z19" s="35">
        <f t="shared" si="4"/>
        <v>92.9</v>
      </c>
      <c r="AA19" s="147">
        <f t="shared" si="5"/>
        <v>77.2</v>
      </c>
    </row>
    <row r="20" spans="1:32" ht="22.5" customHeight="1">
      <c r="A20" s="14">
        <v>44</v>
      </c>
      <c r="B20" s="6" t="s">
        <v>126</v>
      </c>
      <c r="C20" s="16">
        <v>4562</v>
      </c>
      <c r="D20" s="38">
        <v>2399</v>
      </c>
      <c r="E20" s="39" t="s">
        <v>235</v>
      </c>
      <c r="F20" s="16">
        <v>1227</v>
      </c>
      <c r="G20" s="16"/>
      <c r="H20" s="16"/>
      <c r="I20" s="16"/>
      <c r="J20" s="16"/>
      <c r="K20" s="16"/>
      <c r="L20" s="16">
        <v>448</v>
      </c>
      <c r="M20" s="16"/>
      <c r="N20" s="16"/>
      <c r="O20" s="16">
        <f t="shared" si="0"/>
        <v>448</v>
      </c>
      <c r="P20" s="16">
        <v>311</v>
      </c>
      <c r="Q20" s="16">
        <v>30</v>
      </c>
      <c r="R20" s="16">
        <v>16</v>
      </c>
      <c r="S20" s="16">
        <v>36</v>
      </c>
      <c r="T20" s="16">
        <f t="shared" si="6"/>
        <v>393</v>
      </c>
      <c r="U20" s="16">
        <f>V20-T20</f>
        <v>7</v>
      </c>
      <c r="V20" s="16">
        <v>400</v>
      </c>
      <c r="W20" s="16">
        <v>48</v>
      </c>
      <c r="X20" s="16">
        <f t="shared" si="2"/>
        <v>448</v>
      </c>
      <c r="Y20" s="35">
        <f t="shared" si="3"/>
        <v>87.7</v>
      </c>
      <c r="Z20" s="35">
        <f t="shared" si="4"/>
        <v>89.3</v>
      </c>
      <c r="AA20" s="147">
        <f t="shared" si="5"/>
        <v>51.1</v>
      </c>
      <c r="AF20" s="40"/>
    </row>
    <row r="21" spans="1:32" ht="22.5" customHeight="1">
      <c r="A21" s="14">
        <v>45</v>
      </c>
      <c r="B21" s="6" t="s">
        <v>132</v>
      </c>
      <c r="C21" s="16">
        <v>4961</v>
      </c>
      <c r="D21" s="38">
        <v>2047</v>
      </c>
      <c r="E21" s="39" t="s">
        <v>236</v>
      </c>
      <c r="F21" s="16">
        <v>1370</v>
      </c>
      <c r="G21" s="16"/>
      <c r="H21" s="16"/>
      <c r="I21" s="16"/>
      <c r="J21" s="16">
        <v>138</v>
      </c>
      <c r="K21" s="16"/>
      <c r="L21" s="16"/>
      <c r="M21" s="16"/>
      <c r="N21" s="16">
        <v>405</v>
      </c>
      <c r="O21" s="16">
        <f t="shared" si="0"/>
        <v>543</v>
      </c>
      <c r="P21" s="16">
        <v>272</v>
      </c>
      <c r="Q21" s="16">
        <v>108</v>
      </c>
      <c r="R21" s="16">
        <v>0</v>
      </c>
      <c r="S21" s="16">
        <v>0</v>
      </c>
      <c r="T21" s="16">
        <f t="shared" si="6"/>
        <v>380</v>
      </c>
      <c r="U21" s="16">
        <f t="shared" si="1"/>
        <v>2</v>
      </c>
      <c r="V21" s="16">
        <v>382</v>
      </c>
      <c r="W21" s="16">
        <v>118</v>
      </c>
      <c r="X21" s="16">
        <f t="shared" si="2"/>
        <v>500</v>
      </c>
      <c r="Y21" s="35">
        <f t="shared" si="3"/>
        <v>76</v>
      </c>
      <c r="Z21" s="35">
        <f t="shared" si="4"/>
        <v>76.4</v>
      </c>
      <c r="AA21" s="147">
        <f t="shared" si="5"/>
        <v>66.9</v>
      </c>
      <c r="AF21" s="27"/>
    </row>
    <row r="22" spans="1:27" ht="22.5" customHeight="1">
      <c r="A22" s="14" t="s">
        <v>140</v>
      </c>
      <c r="B22" s="6" t="s">
        <v>141</v>
      </c>
      <c r="C22" s="16">
        <v>82455</v>
      </c>
      <c r="D22" s="38">
        <v>30865</v>
      </c>
      <c r="E22" s="39" t="s">
        <v>232</v>
      </c>
      <c r="F22" s="16">
        <v>27819</v>
      </c>
      <c r="G22" s="16"/>
      <c r="H22" s="16"/>
      <c r="I22" s="16">
        <v>1855</v>
      </c>
      <c r="J22" s="16"/>
      <c r="K22" s="16"/>
      <c r="L22" s="16"/>
      <c r="M22" s="16"/>
      <c r="N22" s="16">
        <v>8680</v>
      </c>
      <c r="O22" s="16">
        <f t="shared" si="0"/>
        <v>10535</v>
      </c>
      <c r="P22" s="16">
        <v>6910</v>
      </c>
      <c r="Q22" s="16">
        <v>420</v>
      </c>
      <c r="R22" s="16">
        <v>190</v>
      </c>
      <c r="S22" s="16">
        <v>1076</v>
      </c>
      <c r="T22" s="16">
        <f t="shared" si="6"/>
        <v>8596</v>
      </c>
      <c r="U22" s="16">
        <f t="shared" si="1"/>
        <v>268</v>
      </c>
      <c r="V22" s="16">
        <v>8864</v>
      </c>
      <c r="W22" s="16">
        <v>1290</v>
      </c>
      <c r="X22" s="16">
        <f t="shared" si="2"/>
        <v>10154</v>
      </c>
      <c r="Y22" s="35">
        <f t="shared" si="3"/>
        <v>84.7</v>
      </c>
      <c r="Z22" s="35">
        <f t="shared" si="4"/>
        <v>87.3</v>
      </c>
      <c r="AA22" s="147">
        <f t="shared" si="5"/>
        <v>90.1</v>
      </c>
    </row>
    <row r="23" spans="1:27" ht="22.5" customHeight="1">
      <c r="A23" s="14">
        <v>22</v>
      </c>
      <c r="B23" s="6" t="s">
        <v>148</v>
      </c>
      <c r="C23" s="16">
        <v>28186</v>
      </c>
      <c r="D23" s="38">
        <v>10812</v>
      </c>
      <c r="E23" s="39" t="s">
        <v>237</v>
      </c>
      <c r="F23" s="16">
        <v>8833</v>
      </c>
      <c r="G23" s="16"/>
      <c r="H23" s="16"/>
      <c r="I23" s="16"/>
      <c r="J23" s="16"/>
      <c r="K23" s="16"/>
      <c r="L23" s="16">
        <v>3224</v>
      </c>
      <c r="M23" s="16"/>
      <c r="N23" s="16"/>
      <c r="O23" s="16">
        <f t="shared" si="0"/>
        <v>3224</v>
      </c>
      <c r="P23" s="16">
        <v>1994</v>
      </c>
      <c r="Q23" s="16">
        <v>606</v>
      </c>
      <c r="R23" s="16">
        <v>62</v>
      </c>
      <c r="S23" s="16">
        <v>8</v>
      </c>
      <c r="T23" s="16">
        <f t="shared" si="6"/>
        <v>2670</v>
      </c>
      <c r="U23" s="16">
        <f t="shared" si="1"/>
        <v>100</v>
      </c>
      <c r="V23" s="16">
        <v>2770</v>
      </c>
      <c r="W23" s="16">
        <v>454</v>
      </c>
      <c r="X23" s="16">
        <f t="shared" si="2"/>
        <v>3224</v>
      </c>
      <c r="Y23" s="35">
        <f t="shared" si="3"/>
        <v>82.8</v>
      </c>
      <c r="Z23" s="35">
        <f t="shared" si="4"/>
        <v>85.9</v>
      </c>
      <c r="AA23" s="147">
        <f t="shared" si="5"/>
        <v>81.7</v>
      </c>
    </row>
    <row r="24" spans="1:27" ht="22.5" customHeight="1">
      <c r="A24" s="14">
        <v>40</v>
      </c>
      <c r="B24" s="6" t="s">
        <v>152</v>
      </c>
      <c r="C24" s="16">
        <v>31182</v>
      </c>
      <c r="D24" s="38">
        <v>12439</v>
      </c>
      <c r="E24" s="39" t="s">
        <v>238</v>
      </c>
      <c r="F24" s="16">
        <v>10718</v>
      </c>
      <c r="G24" s="16"/>
      <c r="H24" s="16"/>
      <c r="I24" s="16"/>
      <c r="J24" s="16"/>
      <c r="K24" s="16"/>
      <c r="L24" s="16"/>
      <c r="M24" s="16"/>
      <c r="N24" s="16">
        <v>3914</v>
      </c>
      <c r="O24" s="16">
        <f t="shared" si="0"/>
        <v>3914</v>
      </c>
      <c r="P24" s="16">
        <v>2328</v>
      </c>
      <c r="Q24" s="16">
        <v>971</v>
      </c>
      <c r="R24" s="16">
        <v>31</v>
      </c>
      <c r="S24" s="16">
        <v>12</v>
      </c>
      <c r="T24" s="16">
        <f t="shared" si="6"/>
        <v>3342</v>
      </c>
      <c r="U24" s="16">
        <f t="shared" si="1"/>
        <v>250</v>
      </c>
      <c r="V24" s="16">
        <v>3592</v>
      </c>
      <c r="W24" s="16">
        <v>320</v>
      </c>
      <c r="X24" s="16">
        <f t="shared" si="2"/>
        <v>3912</v>
      </c>
      <c r="Y24" s="35">
        <f t="shared" si="3"/>
        <v>85.4</v>
      </c>
      <c r="Z24" s="35">
        <f t="shared" si="4"/>
        <v>91.8</v>
      </c>
      <c r="AA24" s="147">
        <f t="shared" si="5"/>
        <v>86.2</v>
      </c>
    </row>
    <row r="25" spans="1:27" ht="22.5" customHeight="1">
      <c r="A25" s="14">
        <v>15</v>
      </c>
      <c r="B25" s="6" t="s">
        <v>156</v>
      </c>
      <c r="C25" s="16">
        <v>23140</v>
      </c>
      <c r="D25" s="38">
        <v>8252</v>
      </c>
      <c r="E25" s="39" t="s">
        <v>239</v>
      </c>
      <c r="F25" s="16">
        <v>7121</v>
      </c>
      <c r="G25" s="16"/>
      <c r="H25" s="16"/>
      <c r="I25" s="16"/>
      <c r="J25" s="16"/>
      <c r="K25" s="16">
        <v>404</v>
      </c>
      <c r="L25" s="16">
        <v>556</v>
      </c>
      <c r="M25" s="16"/>
      <c r="N25" s="16">
        <v>1756</v>
      </c>
      <c r="O25" s="16">
        <f t="shared" si="0"/>
        <v>2716</v>
      </c>
      <c r="P25" s="16">
        <v>1553</v>
      </c>
      <c r="Q25" s="16">
        <v>454</v>
      </c>
      <c r="R25" s="16">
        <v>422</v>
      </c>
      <c r="S25" s="16">
        <v>0</v>
      </c>
      <c r="T25" s="16">
        <f t="shared" si="6"/>
        <v>2429</v>
      </c>
      <c r="U25" s="16">
        <f t="shared" si="1"/>
        <v>170</v>
      </c>
      <c r="V25" s="16">
        <v>2599</v>
      </c>
      <c r="W25" s="16">
        <v>0</v>
      </c>
      <c r="X25" s="16">
        <f t="shared" si="2"/>
        <v>2599</v>
      </c>
      <c r="Y25" s="35">
        <f t="shared" si="3"/>
        <v>93.5</v>
      </c>
      <c r="Z25" s="35">
        <f t="shared" si="4"/>
        <v>100</v>
      </c>
      <c r="AA25" s="147">
        <f t="shared" si="5"/>
        <v>86.3</v>
      </c>
    </row>
    <row r="26" spans="1:27" ht="22.5" customHeight="1">
      <c r="A26" s="14">
        <v>26</v>
      </c>
      <c r="B26" s="6" t="s">
        <v>160</v>
      </c>
      <c r="C26" s="16">
        <v>16974</v>
      </c>
      <c r="D26" s="38">
        <v>7592</v>
      </c>
      <c r="E26" s="39" t="s">
        <v>229</v>
      </c>
      <c r="F26" s="16">
        <v>6299</v>
      </c>
      <c r="G26" s="16"/>
      <c r="H26" s="16"/>
      <c r="I26" s="16"/>
      <c r="J26" s="16"/>
      <c r="K26" s="16"/>
      <c r="L26" s="16"/>
      <c r="M26" s="16"/>
      <c r="N26" s="16">
        <v>2299</v>
      </c>
      <c r="O26" s="16">
        <f t="shared" si="0"/>
        <v>2299</v>
      </c>
      <c r="P26" s="16"/>
      <c r="Q26" s="16"/>
      <c r="R26" s="16"/>
      <c r="S26" s="16"/>
      <c r="T26" s="16">
        <v>1883</v>
      </c>
      <c r="U26" s="16">
        <f t="shared" si="1"/>
        <v>2</v>
      </c>
      <c r="V26" s="16">
        <v>1885</v>
      </c>
      <c r="W26" s="16">
        <v>414</v>
      </c>
      <c r="X26" s="16">
        <f t="shared" si="2"/>
        <v>2299</v>
      </c>
      <c r="Y26" s="35">
        <f t="shared" si="3"/>
        <v>81.9</v>
      </c>
      <c r="Z26" s="35">
        <f t="shared" si="4"/>
        <v>82</v>
      </c>
      <c r="AA26" s="147">
        <f t="shared" si="5"/>
        <v>83</v>
      </c>
    </row>
    <row r="27" spans="1:27" ht="22.5" customHeight="1">
      <c r="A27" s="14">
        <v>43</v>
      </c>
      <c r="B27" s="6" t="s">
        <v>163</v>
      </c>
      <c r="C27" s="16">
        <v>5321</v>
      </c>
      <c r="D27" s="38">
        <v>2436</v>
      </c>
      <c r="E27" s="39" t="s">
        <v>240</v>
      </c>
      <c r="F27" s="16">
        <v>2030</v>
      </c>
      <c r="G27" s="16"/>
      <c r="H27" s="16"/>
      <c r="I27" s="16"/>
      <c r="J27" s="16">
        <v>741</v>
      </c>
      <c r="K27" s="16"/>
      <c r="L27" s="16"/>
      <c r="M27" s="16"/>
      <c r="N27" s="16"/>
      <c r="O27" s="16">
        <f t="shared" si="0"/>
        <v>741</v>
      </c>
      <c r="P27" s="16">
        <v>392</v>
      </c>
      <c r="Q27" s="16">
        <v>47</v>
      </c>
      <c r="R27" s="16">
        <v>65</v>
      </c>
      <c r="S27" s="16">
        <v>76</v>
      </c>
      <c r="T27" s="16">
        <f>SUM(P27:S27)</f>
        <v>580</v>
      </c>
      <c r="U27" s="16">
        <f t="shared" si="1"/>
        <v>0</v>
      </c>
      <c r="V27" s="16">
        <v>580</v>
      </c>
      <c r="W27" s="16">
        <v>161</v>
      </c>
      <c r="X27" s="16">
        <f t="shared" si="2"/>
        <v>741</v>
      </c>
      <c r="Y27" s="35">
        <f t="shared" si="3"/>
        <v>78.3</v>
      </c>
      <c r="Z27" s="35">
        <f t="shared" si="4"/>
        <v>78.3</v>
      </c>
      <c r="AA27" s="147">
        <f t="shared" si="5"/>
        <v>83.3</v>
      </c>
    </row>
    <row r="28" spans="1:27" ht="22.5" customHeight="1">
      <c r="A28" s="14">
        <v>23</v>
      </c>
      <c r="B28" s="6" t="s">
        <v>167</v>
      </c>
      <c r="C28" s="16">
        <v>14721</v>
      </c>
      <c r="D28" s="38">
        <v>6373</v>
      </c>
      <c r="E28" s="39" t="s">
        <v>229</v>
      </c>
      <c r="F28" s="16">
        <v>5118</v>
      </c>
      <c r="G28" s="16"/>
      <c r="H28" s="16"/>
      <c r="I28" s="16">
        <v>820</v>
      </c>
      <c r="J28" s="16"/>
      <c r="K28" s="16">
        <v>754</v>
      </c>
      <c r="L28" s="16"/>
      <c r="M28" s="16">
        <v>529</v>
      </c>
      <c r="N28" s="16"/>
      <c r="O28" s="16">
        <f t="shared" si="0"/>
        <v>2103</v>
      </c>
      <c r="P28" s="16">
        <v>1111</v>
      </c>
      <c r="Q28" s="16">
        <v>276</v>
      </c>
      <c r="R28" s="16">
        <v>175</v>
      </c>
      <c r="S28" s="16">
        <v>0</v>
      </c>
      <c r="T28" s="16">
        <f>SUM(P28:S28)</f>
        <v>1562</v>
      </c>
      <c r="U28" s="16">
        <f t="shared" si="1"/>
        <v>78</v>
      </c>
      <c r="V28" s="16">
        <v>1640</v>
      </c>
      <c r="W28" s="16">
        <v>228</v>
      </c>
      <c r="X28" s="16">
        <f t="shared" si="2"/>
        <v>1868</v>
      </c>
      <c r="Y28" s="35">
        <f t="shared" si="3"/>
        <v>83.6</v>
      </c>
      <c r="Z28" s="35">
        <f t="shared" si="4"/>
        <v>87.8</v>
      </c>
      <c r="AA28" s="147">
        <f t="shared" si="5"/>
        <v>80.3</v>
      </c>
    </row>
    <row r="29" spans="1:27" ht="22.5" customHeight="1">
      <c r="A29" s="14">
        <v>37</v>
      </c>
      <c r="B29" s="6" t="s">
        <v>172</v>
      </c>
      <c r="C29" s="16">
        <v>7425</v>
      </c>
      <c r="D29" s="38">
        <v>3372</v>
      </c>
      <c r="E29" s="39" t="s">
        <v>241</v>
      </c>
      <c r="F29" s="16">
        <v>2844</v>
      </c>
      <c r="G29" s="16"/>
      <c r="H29" s="16"/>
      <c r="I29" s="16">
        <v>479</v>
      </c>
      <c r="J29" s="16"/>
      <c r="K29" s="16"/>
      <c r="L29" s="16"/>
      <c r="M29" s="16">
        <v>601</v>
      </c>
      <c r="N29" s="16"/>
      <c r="O29" s="16">
        <f t="shared" si="0"/>
        <v>1080</v>
      </c>
      <c r="P29" s="16">
        <v>556</v>
      </c>
      <c r="Q29" s="16">
        <v>115</v>
      </c>
      <c r="R29" s="16">
        <v>49</v>
      </c>
      <c r="S29" s="16">
        <v>101</v>
      </c>
      <c r="T29" s="16">
        <f>SUM(P29:S29)</f>
        <v>821</v>
      </c>
      <c r="U29" s="16">
        <f t="shared" si="1"/>
        <v>0</v>
      </c>
      <c r="V29" s="16">
        <v>821</v>
      </c>
      <c r="W29" s="16">
        <v>217</v>
      </c>
      <c r="X29" s="16">
        <f t="shared" si="2"/>
        <v>1038</v>
      </c>
      <c r="Y29" s="35">
        <f t="shared" si="3"/>
        <v>79.1</v>
      </c>
      <c r="Z29" s="35">
        <f t="shared" si="4"/>
        <v>79.1</v>
      </c>
      <c r="AA29" s="147">
        <f t="shared" si="5"/>
        <v>84.3</v>
      </c>
    </row>
    <row r="30" spans="1:27" ht="22.5" customHeight="1">
      <c r="A30" s="14" t="s">
        <v>177</v>
      </c>
      <c r="B30" s="6" t="s">
        <v>178</v>
      </c>
      <c r="C30" s="16">
        <v>142875</v>
      </c>
      <c r="D30" s="38">
        <v>61805</v>
      </c>
      <c r="E30" s="39" t="s">
        <v>226</v>
      </c>
      <c r="F30" s="16">
        <v>51641</v>
      </c>
      <c r="G30" s="16"/>
      <c r="H30" s="16"/>
      <c r="I30" s="16">
        <v>183</v>
      </c>
      <c r="J30" s="16">
        <v>647</v>
      </c>
      <c r="K30" s="16">
        <v>1443</v>
      </c>
      <c r="L30" s="16"/>
      <c r="M30" s="16">
        <v>471</v>
      </c>
      <c r="N30" s="16">
        <v>16534</v>
      </c>
      <c r="O30" s="16">
        <f t="shared" si="0"/>
        <v>19278</v>
      </c>
      <c r="P30" s="16"/>
      <c r="Q30" s="16"/>
      <c r="R30" s="16"/>
      <c r="S30" s="16"/>
      <c r="T30" s="16">
        <v>16476</v>
      </c>
      <c r="U30" s="16">
        <f t="shared" si="1"/>
        <v>502</v>
      </c>
      <c r="V30" s="16">
        <v>16978</v>
      </c>
      <c r="W30" s="16">
        <v>1871</v>
      </c>
      <c r="X30" s="16">
        <f t="shared" si="2"/>
        <v>18849</v>
      </c>
      <c r="Y30" s="35">
        <f t="shared" si="3"/>
        <v>87.4</v>
      </c>
      <c r="Z30" s="35">
        <f t="shared" si="4"/>
        <v>90.1</v>
      </c>
      <c r="AA30" s="147">
        <f t="shared" si="5"/>
        <v>83.6</v>
      </c>
    </row>
    <row r="31" spans="1:27" ht="22.5" customHeight="1">
      <c r="A31" s="14" t="s">
        <v>185</v>
      </c>
      <c r="B31" s="6" t="s">
        <v>186</v>
      </c>
      <c r="C31" s="16">
        <v>108419</v>
      </c>
      <c r="D31" s="38">
        <v>46616</v>
      </c>
      <c r="E31" s="39" t="s">
        <v>227</v>
      </c>
      <c r="F31" s="16">
        <v>38118</v>
      </c>
      <c r="G31" s="16"/>
      <c r="H31" s="16"/>
      <c r="I31" s="16">
        <v>8144</v>
      </c>
      <c r="J31" s="16"/>
      <c r="K31" s="16">
        <v>31</v>
      </c>
      <c r="L31" s="16">
        <v>111</v>
      </c>
      <c r="M31" s="16">
        <v>52</v>
      </c>
      <c r="N31" s="16">
        <v>6230</v>
      </c>
      <c r="O31" s="16">
        <f t="shared" si="0"/>
        <v>14568</v>
      </c>
      <c r="P31" s="16"/>
      <c r="Q31" s="16"/>
      <c r="R31" s="16"/>
      <c r="S31" s="16"/>
      <c r="T31" s="16">
        <v>12599</v>
      </c>
      <c r="U31" s="16">
        <f t="shared" si="1"/>
        <v>695</v>
      </c>
      <c r="V31" s="16">
        <v>13294</v>
      </c>
      <c r="W31" s="16">
        <v>619</v>
      </c>
      <c r="X31" s="16">
        <f t="shared" si="2"/>
        <v>13913</v>
      </c>
      <c r="Y31" s="35">
        <f t="shared" si="3"/>
        <v>90.6</v>
      </c>
      <c r="Z31" s="35">
        <f t="shared" si="4"/>
        <v>95.6</v>
      </c>
      <c r="AA31" s="147">
        <f t="shared" si="5"/>
        <v>81.8</v>
      </c>
    </row>
    <row r="32" spans="1:27" ht="22.5" customHeight="1">
      <c r="A32" s="14">
        <v>19</v>
      </c>
      <c r="B32" s="6" t="s">
        <v>193</v>
      </c>
      <c r="C32" s="16">
        <v>21884</v>
      </c>
      <c r="D32" s="38">
        <v>9711</v>
      </c>
      <c r="E32" s="39" t="s">
        <v>242</v>
      </c>
      <c r="F32" s="16">
        <v>7364</v>
      </c>
      <c r="G32" s="16"/>
      <c r="H32" s="16"/>
      <c r="I32" s="16"/>
      <c r="J32" s="16"/>
      <c r="K32" s="16">
        <v>373</v>
      </c>
      <c r="L32" s="16"/>
      <c r="M32" s="16"/>
      <c r="N32" s="16">
        <v>2329</v>
      </c>
      <c r="O32" s="16">
        <f t="shared" si="0"/>
        <v>2702</v>
      </c>
      <c r="P32" s="16">
        <v>1800</v>
      </c>
      <c r="Q32" s="16">
        <v>371</v>
      </c>
      <c r="R32" s="16">
        <v>0</v>
      </c>
      <c r="S32" s="16">
        <v>183</v>
      </c>
      <c r="T32" s="16">
        <f>SUM(P32:S32)</f>
        <v>2354</v>
      </c>
      <c r="U32" s="16">
        <f t="shared" si="1"/>
        <v>14</v>
      </c>
      <c r="V32" s="16">
        <v>2368</v>
      </c>
      <c r="W32" s="16">
        <v>320</v>
      </c>
      <c r="X32" s="16">
        <f t="shared" si="2"/>
        <v>2688</v>
      </c>
      <c r="Y32" s="35">
        <f t="shared" si="3"/>
        <v>87.6</v>
      </c>
      <c r="Z32" s="35">
        <f t="shared" si="4"/>
        <v>88.1</v>
      </c>
      <c r="AA32" s="147">
        <f t="shared" si="5"/>
        <v>75.8</v>
      </c>
    </row>
    <row r="33" spans="1:27" ht="22.5" customHeight="1">
      <c r="A33" s="14">
        <v>33</v>
      </c>
      <c r="B33" s="6" t="s">
        <v>196</v>
      </c>
      <c r="C33" s="16">
        <v>11266</v>
      </c>
      <c r="D33" s="38">
        <v>6260</v>
      </c>
      <c r="E33" s="39" t="s">
        <v>230</v>
      </c>
      <c r="F33" s="16">
        <v>3526</v>
      </c>
      <c r="G33" s="16"/>
      <c r="H33" s="16"/>
      <c r="I33" s="16"/>
      <c r="J33" s="16"/>
      <c r="K33" s="16"/>
      <c r="L33" s="16">
        <v>1287</v>
      </c>
      <c r="M33" s="16"/>
      <c r="N33" s="16"/>
      <c r="O33" s="16">
        <f t="shared" si="0"/>
        <v>1287</v>
      </c>
      <c r="P33" s="16">
        <v>841</v>
      </c>
      <c r="Q33" s="16">
        <v>215</v>
      </c>
      <c r="R33" s="16">
        <v>52</v>
      </c>
      <c r="S33" s="16">
        <v>0</v>
      </c>
      <c r="T33" s="16">
        <f>SUM(P33:S33)</f>
        <v>1108</v>
      </c>
      <c r="U33" s="16">
        <f t="shared" si="1"/>
        <v>53</v>
      </c>
      <c r="V33" s="16">
        <v>1161</v>
      </c>
      <c r="W33" s="16">
        <v>126</v>
      </c>
      <c r="X33" s="16">
        <f t="shared" si="2"/>
        <v>1287</v>
      </c>
      <c r="Y33" s="35">
        <f t="shared" si="3"/>
        <v>86.1</v>
      </c>
      <c r="Z33" s="35">
        <f t="shared" si="4"/>
        <v>90.2</v>
      </c>
      <c r="AA33" s="147">
        <f t="shared" si="5"/>
        <v>56.3</v>
      </c>
    </row>
    <row r="34" spans="1:27" ht="20.25" customHeight="1">
      <c r="A34" s="21"/>
      <c r="B34" s="22" t="s">
        <v>202</v>
      </c>
      <c r="C34" s="23">
        <f>SUM(C6:C33)</f>
        <v>1087716</v>
      </c>
      <c r="D34" s="41">
        <f>SUM(D6:D33)</f>
        <v>440807</v>
      </c>
      <c r="E34" s="42"/>
      <c r="F34" s="23">
        <f aca="true" t="shared" si="7" ref="F34:X34">SUM(F6:F33)</f>
        <v>362792</v>
      </c>
      <c r="G34" s="23">
        <f t="shared" si="7"/>
        <v>10450</v>
      </c>
      <c r="H34" s="23">
        <f t="shared" si="7"/>
        <v>2116</v>
      </c>
      <c r="I34" s="23">
        <f t="shared" si="7"/>
        <v>23453</v>
      </c>
      <c r="J34" s="23">
        <f t="shared" si="7"/>
        <v>1889</v>
      </c>
      <c r="K34" s="23">
        <f t="shared" si="7"/>
        <v>7496</v>
      </c>
      <c r="L34" s="23">
        <f t="shared" si="7"/>
        <v>11520</v>
      </c>
      <c r="M34" s="23">
        <f t="shared" si="7"/>
        <v>2969</v>
      </c>
      <c r="N34" s="23">
        <f t="shared" si="7"/>
        <v>77199</v>
      </c>
      <c r="O34" s="23">
        <f t="shared" si="7"/>
        <v>137092</v>
      </c>
      <c r="P34" s="23">
        <f t="shared" si="7"/>
        <v>56002</v>
      </c>
      <c r="Q34" s="23">
        <f t="shared" si="7"/>
        <v>14969</v>
      </c>
      <c r="R34" s="23">
        <f t="shared" si="7"/>
        <v>3379</v>
      </c>
      <c r="S34" s="23">
        <f t="shared" si="7"/>
        <v>2889</v>
      </c>
      <c r="T34" s="23">
        <f t="shared" si="7"/>
        <v>116006</v>
      </c>
      <c r="U34" s="23">
        <f t="shared" si="7"/>
        <v>3833</v>
      </c>
      <c r="V34" s="23">
        <f t="shared" si="7"/>
        <v>119839</v>
      </c>
      <c r="W34" s="23">
        <f t="shared" si="7"/>
        <v>12580</v>
      </c>
      <c r="X34" s="23">
        <f t="shared" si="7"/>
        <v>132419</v>
      </c>
      <c r="Y34" s="43">
        <f>T34/X34*100</f>
        <v>87.6052530226025</v>
      </c>
      <c r="Z34" s="43">
        <f>V34/X34*100</f>
        <v>90.4998527401657</v>
      </c>
      <c r="AA34" s="44">
        <f>F34/D34*100</f>
        <v>82.30177832929151</v>
      </c>
    </row>
    <row r="38" ht="12"/>
  </sheetData>
  <sheetProtection selectLockedCells="1" selectUnlockedCells="1"/>
  <mergeCells count="29">
    <mergeCell ref="A2:A5"/>
    <mergeCell ref="B2:B5"/>
    <mergeCell ref="C2:C4"/>
    <mergeCell ref="D2:F2"/>
    <mergeCell ref="G2:O2"/>
    <mergeCell ref="P2:X2"/>
    <mergeCell ref="Y2:Y4"/>
    <mergeCell ref="Z2:Z4"/>
    <mergeCell ref="G4:G5"/>
    <mergeCell ref="H4:H5"/>
    <mergeCell ref="I4:I5"/>
    <mergeCell ref="J4:J5"/>
    <mergeCell ref="K4:K5"/>
    <mergeCell ref="L4:L5"/>
    <mergeCell ref="AA2:AA4"/>
    <mergeCell ref="D3:F3"/>
    <mergeCell ref="G3:I3"/>
    <mergeCell ref="J3:L3"/>
    <mergeCell ref="O3:O5"/>
    <mergeCell ref="P3:V3"/>
    <mergeCell ref="W3:W5"/>
    <mergeCell ref="X3:X5"/>
    <mergeCell ref="D4:E5"/>
    <mergeCell ref="F4:F5"/>
    <mergeCell ref="V4:V5"/>
    <mergeCell ref="M4:M5"/>
    <mergeCell ref="N4:N5"/>
    <mergeCell ref="P4:T4"/>
    <mergeCell ref="U4:U5"/>
  </mergeCells>
  <printOptions horizontalCentered="1"/>
  <pageMargins left="0.5902777777777778" right="0.5902777777777778" top="0.39375" bottom="0.39375" header="0.5118055555555555" footer="0.5118055555555555"/>
  <pageSetup firstPageNumber="38" useFirstPageNumber="1" fitToHeight="1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SheetLayoutView="100" workbookViewId="0" topLeftCell="A43">
      <selection activeCell="L8" sqref="L8"/>
    </sheetView>
  </sheetViews>
  <sheetFormatPr defaultColWidth="9.00390625" defaultRowHeight="30" customHeight="1"/>
  <cols>
    <col min="1" max="1" width="4.375" style="45" customWidth="1"/>
    <col min="2" max="3" width="3.75390625" style="45" customWidth="1"/>
    <col min="4" max="4" width="14.375" style="45" customWidth="1"/>
    <col min="5" max="6" width="3.75390625" style="45" customWidth="1"/>
    <col min="7" max="18" width="12.50390625" style="45" customWidth="1"/>
    <col min="19" max="20" width="11.875" style="45" customWidth="1"/>
    <col min="21" max="16384" width="9.00390625" style="45" customWidth="1"/>
  </cols>
  <sheetData>
    <row r="1" spans="1:4" ht="15" customHeight="1">
      <c r="A1" s="188" t="s">
        <v>243</v>
      </c>
      <c r="B1" s="188"/>
      <c r="C1" s="188"/>
      <c r="D1" s="188"/>
    </row>
    <row r="2" spans="1:20" ht="15" customHeight="1">
      <c r="A2" s="188"/>
      <c r="B2" s="188"/>
      <c r="C2" s="188"/>
      <c r="D2" s="188"/>
      <c r="R2" s="46" t="s">
        <v>244</v>
      </c>
      <c r="S2" s="46"/>
      <c r="T2" s="47"/>
    </row>
    <row r="3" spans="1:18" ht="15" customHeight="1">
      <c r="A3" s="178" t="s">
        <v>245</v>
      </c>
      <c r="B3" s="178"/>
      <c r="C3" s="178"/>
      <c r="D3" s="178"/>
      <c r="E3" s="178"/>
      <c r="F3" s="178"/>
      <c r="G3" s="184" t="s">
        <v>246</v>
      </c>
      <c r="H3" s="186" t="s">
        <v>247</v>
      </c>
      <c r="I3" s="186" t="s">
        <v>248</v>
      </c>
      <c r="J3" s="186" t="s">
        <v>249</v>
      </c>
      <c r="K3" s="186" t="s">
        <v>250</v>
      </c>
      <c r="L3" s="186" t="s">
        <v>251</v>
      </c>
      <c r="M3" s="186" t="s">
        <v>252</v>
      </c>
      <c r="N3" s="186" t="s">
        <v>253</v>
      </c>
      <c r="O3" s="186" t="s">
        <v>254</v>
      </c>
      <c r="P3" s="186" t="s">
        <v>255</v>
      </c>
      <c r="Q3" s="185" t="s">
        <v>256</v>
      </c>
      <c r="R3" s="187" t="s">
        <v>257</v>
      </c>
    </row>
    <row r="4" spans="1:18" ht="15" customHeight="1">
      <c r="A4" s="178"/>
      <c r="B4" s="178"/>
      <c r="C4" s="178"/>
      <c r="D4" s="178"/>
      <c r="E4" s="178"/>
      <c r="F4" s="178"/>
      <c r="G4" s="184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7"/>
    </row>
    <row r="5" spans="1:18" ht="15" customHeight="1">
      <c r="A5" s="178"/>
      <c r="B5" s="178"/>
      <c r="C5" s="178"/>
      <c r="D5" s="178"/>
      <c r="E5" s="178"/>
      <c r="F5" s="178"/>
      <c r="G5" s="184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7"/>
    </row>
    <row r="6" spans="1:18" ht="28.5" customHeight="1">
      <c r="A6" s="176" t="s">
        <v>258</v>
      </c>
      <c r="B6" s="48"/>
      <c r="C6" s="177" t="s">
        <v>259</v>
      </c>
      <c r="D6" s="177"/>
      <c r="E6" s="177"/>
      <c r="F6" s="49"/>
      <c r="G6" s="50">
        <v>5799378</v>
      </c>
      <c r="H6" s="51">
        <v>1162894</v>
      </c>
      <c r="I6" s="51">
        <v>727079</v>
      </c>
      <c r="J6" s="51">
        <v>669983</v>
      </c>
      <c r="K6" s="51">
        <v>1391325</v>
      </c>
      <c r="L6" s="51">
        <v>1011186</v>
      </c>
      <c r="M6" s="51">
        <v>518284</v>
      </c>
      <c r="N6" s="51">
        <v>123552</v>
      </c>
      <c r="O6" s="51">
        <v>169791</v>
      </c>
      <c r="P6" s="51">
        <v>237251</v>
      </c>
      <c r="Q6" s="51">
        <v>621269</v>
      </c>
      <c r="R6" s="52">
        <v>430382</v>
      </c>
    </row>
    <row r="7" spans="1:18" ht="28.5" customHeight="1">
      <c r="A7" s="176"/>
      <c r="B7" s="53"/>
      <c r="C7" s="54" t="s">
        <v>260</v>
      </c>
      <c r="D7" s="161" t="s">
        <v>261</v>
      </c>
      <c r="E7" s="161"/>
      <c r="F7" s="55"/>
      <c r="G7" s="56">
        <v>5381446</v>
      </c>
      <c r="H7" s="57">
        <v>1133554</v>
      </c>
      <c r="I7" s="57">
        <v>677416</v>
      </c>
      <c r="J7" s="57">
        <v>611239</v>
      </c>
      <c r="K7" s="57">
        <v>1346630</v>
      </c>
      <c r="L7" s="57">
        <v>966848</v>
      </c>
      <c r="M7" s="57">
        <v>492237</v>
      </c>
      <c r="N7" s="57">
        <v>119812</v>
      </c>
      <c r="O7" s="57">
        <v>161279</v>
      </c>
      <c r="P7" s="57">
        <v>230125</v>
      </c>
      <c r="Q7" s="57">
        <v>595037</v>
      </c>
      <c r="R7" s="58">
        <v>413269</v>
      </c>
    </row>
    <row r="8" spans="1:18" ht="28.5" customHeight="1">
      <c r="A8" s="176"/>
      <c r="B8" s="53"/>
      <c r="C8" s="54"/>
      <c r="D8" s="161" t="s">
        <v>262</v>
      </c>
      <c r="E8" s="161"/>
      <c r="F8" s="55"/>
      <c r="G8" s="56">
        <v>0</v>
      </c>
      <c r="H8" s="57">
        <v>0</v>
      </c>
      <c r="I8" s="57">
        <v>0</v>
      </c>
      <c r="J8" s="57">
        <v>37357</v>
      </c>
      <c r="K8" s="57">
        <v>0</v>
      </c>
      <c r="L8" s="57">
        <v>1672</v>
      </c>
      <c r="M8" s="57">
        <v>0</v>
      </c>
      <c r="N8" s="57">
        <v>2821</v>
      </c>
      <c r="O8" s="57">
        <v>1526</v>
      </c>
      <c r="P8" s="57">
        <v>5300</v>
      </c>
      <c r="Q8" s="57">
        <v>0</v>
      </c>
      <c r="R8" s="59">
        <v>2160</v>
      </c>
    </row>
    <row r="9" spans="1:18" ht="28.5" customHeight="1">
      <c r="A9" s="176"/>
      <c r="B9" s="54"/>
      <c r="C9" s="161" t="s">
        <v>263</v>
      </c>
      <c r="D9" s="161"/>
      <c r="E9" s="161"/>
      <c r="F9" s="55"/>
      <c r="G9" s="56">
        <f>G26</f>
        <v>5146141</v>
      </c>
      <c r="H9" s="57">
        <f>H26</f>
        <v>901506</v>
      </c>
      <c r="I9" s="57">
        <f>I26</f>
        <v>648268</v>
      </c>
      <c r="J9" s="57">
        <f>J26</f>
        <v>632458</v>
      </c>
      <c r="K9" s="57">
        <f>K26</f>
        <v>1256429</v>
      </c>
      <c r="L9" s="57">
        <v>725922</v>
      </c>
      <c r="M9" s="57">
        <f aca="true" t="shared" si="0" ref="M9:R9">M26</f>
        <v>443779</v>
      </c>
      <c r="N9" s="57">
        <f t="shared" si="0"/>
        <v>108689</v>
      </c>
      <c r="O9" s="57">
        <f t="shared" si="0"/>
        <v>136144</v>
      </c>
      <c r="P9" s="57">
        <f t="shared" si="0"/>
        <v>217485</v>
      </c>
      <c r="Q9" s="57">
        <f t="shared" si="0"/>
        <v>518562</v>
      </c>
      <c r="R9" s="59">
        <f t="shared" si="0"/>
        <v>371547</v>
      </c>
    </row>
    <row r="10" spans="1:18" ht="28.5" customHeight="1">
      <c r="A10" s="176"/>
      <c r="B10" s="54"/>
      <c r="C10" s="161" t="s">
        <v>264</v>
      </c>
      <c r="D10" s="161"/>
      <c r="E10" s="161"/>
      <c r="F10" s="55"/>
      <c r="G10" s="56">
        <f aca="true" t="shared" si="1" ref="G10:R10">G6-G9</f>
        <v>653237</v>
      </c>
      <c r="H10" s="57">
        <f t="shared" si="1"/>
        <v>261388</v>
      </c>
      <c r="I10" s="57">
        <f t="shared" si="1"/>
        <v>78811</v>
      </c>
      <c r="J10" s="57">
        <f t="shared" si="1"/>
        <v>37525</v>
      </c>
      <c r="K10" s="57">
        <f t="shared" si="1"/>
        <v>134896</v>
      </c>
      <c r="L10" s="57">
        <f t="shared" si="1"/>
        <v>285264</v>
      </c>
      <c r="M10" s="57">
        <f t="shared" si="1"/>
        <v>74505</v>
      </c>
      <c r="N10" s="57">
        <f t="shared" si="1"/>
        <v>14863</v>
      </c>
      <c r="O10" s="57">
        <f t="shared" si="1"/>
        <v>33647</v>
      </c>
      <c r="P10" s="57">
        <f t="shared" si="1"/>
        <v>19766</v>
      </c>
      <c r="Q10" s="57">
        <f t="shared" si="1"/>
        <v>102707</v>
      </c>
      <c r="R10" s="59">
        <f t="shared" si="1"/>
        <v>58835</v>
      </c>
    </row>
    <row r="11" spans="1:18" ht="28.5" customHeight="1">
      <c r="A11" s="171" t="s">
        <v>265</v>
      </c>
      <c r="B11" s="54"/>
      <c r="C11" s="161" t="s">
        <v>266</v>
      </c>
      <c r="D11" s="161"/>
      <c r="E11" s="161"/>
      <c r="F11" s="55"/>
      <c r="G11" s="56">
        <v>1080442</v>
      </c>
      <c r="H11" s="57">
        <v>39017</v>
      </c>
      <c r="I11" s="57">
        <v>261311</v>
      </c>
      <c r="J11" s="57">
        <v>19901</v>
      </c>
      <c r="K11" s="57">
        <v>209308</v>
      </c>
      <c r="L11" s="57">
        <v>318638</v>
      </c>
      <c r="M11" s="57">
        <v>10140</v>
      </c>
      <c r="N11" s="57">
        <v>255567</v>
      </c>
      <c r="O11" s="57">
        <v>22610</v>
      </c>
      <c r="P11" s="57">
        <v>94562</v>
      </c>
      <c r="Q11" s="57">
        <v>77252</v>
      </c>
      <c r="R11" s="59">
        <v>255877</v>
      </c>
    </row>
    <row r="12" spans="1:18" ht="28.5" customHeight="1">
      <c r="A12" s="171"/>
      <c r="B12" s="53"/>
      <c r="C12" s="172" t="s">
        <v>267</v>
      </c>
      <c r="D12" s="172"/>
      <c r="E12" s="172"/>
      <c r="F12" s="60"/>
      <c r="G12" s="56">
        <v>3559447</v>
      </c>
      <c r="H12" s="57">
        <v>500206</v>
      </c>
      <c r="I12" s="57">
        <v>485801</v>
      </c>
      <c r="J12" s="57">
        <v>190576</v>
      </c>
      <c r="K12" s="57">
        <v>815678</v>
      </c>
      <c r="L12" s="57">
        <v>596174</v>
      </c>
      <c r="M12" s="57">
        <v>102707</v>
      </c>
      <c r="N12" s="57">
        <v>313761</v>
      </c>
      <c r="O12" s="57">
        <v>85307</v>
      </c>
      <c r="P12" s="57">
        <v>158952</v>
      </c>
      <c r="Q12" s="57">
        <v>229521</v>
      </c>
      <c r="R12" s="59">
        <v>514389</v>
      </c>
    </row>
    <row r="13" spans="1:18" ht="28.5" customHeight="1">
      <c r="A13" s="171"/>
      <c r="B13" s="53"/>
      <c r="C13" s="54"/>
      <c r="D13" s="161" t="s">
        <v>268</v>
      </c>
      <c r="E13" s="161"/>
      <c r="F13" s="55"/>
      <c r="G13" s="56">
        <v>0</v>
      </c>
      <c r="H13" s="57">
        <v>0</v>
      </c>
      <c r="I13" s="57">
        <v>22622</v>
      </c>
      <c r="J13" s="57">
        <v>0</v>
      </c>
      <c r="K13" s="57">
        <v>153223</v>
      </c>
      <c r="L13" s="57">
        <v>0</v>
      </c>
      <c r="M13" s="57">
        <v>0</v>
      </c>
      <c r="N13" s="57">
        <v>255802</v>
      </c>
      <c r="O13" s="57">
        <v>0</v>
      </c>
      <c r="P13" s="57">
        <v>40952</v>
      </c>
      <c r="Q13" s="57">
        <v>0</v>
      </c>
      <c r="R13" s="59">
        <v>0</v>
      </c>
    </row>
    <row r="14" spans="1:18" ht="28.5" customHeight="1">
      <c r="A14" s="171"/>
      <c r="B14" s="53"/>
      <c r="C14" s="54"/>
      <c r="D14" s="161" t="s">
        <v>269</v>
      </c>
      <c r="E14" s="161"/>
      <c r="F14" s="55"/>
      <c r="G14" s="56">
        <v>2562723</v>
      </c>
      <c r="H14" s="57">
        <v>339469</v>
      </c>
      <c r="I14" s="57">
        <v>308096</v>
      </c>
      <c r="J14" s="57">
        <v>91097</v>
      </c>
      <c r="K14" s="57">
        <v>513339</v>
      </c>
      <c r="L14" s="57">
        <v>496956</v>
      </c>
      <c r="M14" s="57">
        <v>47215</v>
      </c>
      <c r="N14" s="57">
        <v>19862</v>
      </c>
      <c r="O14" s="57">
        <v>74313</v>
      </c>
      <c r="P14" s="57">
        <v>60115</v>
      </c>
      <c r="Q14" s="57">
        <v>144692</v>
      </c>
      <c r="R14" s="59">
        <v>251167</v>
      </c>
    </row>
    <row r="15" spans="1:18" ht="28.5" customHeight="1">
      <c r="A15" s="171"/>
      <c r="B15" s="53"/>
      <c r="C15" s="54"/>
      <c r="D15" s="161" t="s">
        <v>270</v>
      </c>
      <c r="E15" s="161"/>
      <c r="F15" s="55"/>
      <c r="G15" s="56">
        <v>996724</v>
      </c>
      <c r="H15" s="57">
        <v>160737</v>
      </c>
      <c r="I15" s="57">
        <v>151225</v>
      </c>
      <c r="J15" s="57">
        <v>98765</v>
      </c>
      <c r="K15" s="57">
        <v>149116</v>
      </c>
      <c r="L15" s="57">
        <v>99218</v>
      </c>
      <c r="M15" s="57">
        <v>55492</v>
      </c>
      <c r="N15" s="57">
        <v>38097</v>
      </c>
      <c r="O15" s="57">
        <v>10994</v>
      </c>
      <c r="P15" s="57">
        <v>57885</v>
      </c>
      <c r="Q15" s="57">
        <v>84829</v>
      </c>
      <c r="R15" s="59">
        <v>263222</v>
      </c>
    </row>
    <row r="16" spans="1:18" ht="28.5" customHeight="1">
      <c r="A16" s="171"/>
      <c r="B16" s="61"/>
      <c r="C16" s="173" t="s">
        <v>271</v>
      </c>
      <c r="D16" s="173"/>
      <c r="E16" s="173"/>
      <c r="F16" s="62"/>
      <c r="G16" s="56">
        <f aca="true" t="shared" si="2" ref="G16:R16">G11-G12</f>
        <v>-2479005</v>
      </c>
      <c r="H16" s="57">
        <f t="shared" si="2"/>
        <v>-461189</v>
      </c>
      <c r="I16" s="57">
        <f t="shared" si="2"/>
        <v>-224490</v>
      </c>
      <c r="J16" s="57">
        <f t="shared" si="2"/>
        <v>-170675</v>
      </c>
      <c r="K16" s="57">
        <f t="shared" si="2"/>
        <v>-606370</v>
      </c>
      <c r="L16" s="57">
        <f t="shared" si="2"/>
        <v>-277536</v>
      </c>
      <c r="M16" s="57">
        <f t="shared" si="2"/>
        <v>-92567</v>
      </c>
      <c r="N16" s="57">
        <f t="shared" si="2"/>
        <v>-58194</v>
      </c>
      <c r="O16" s="57">
        <f t="shared" si="2"/>
        <v>-62697</v>
      </c>
      <c r="P16" s="57">
        <f t="shared" si="2"/>
        <v>-64390</v>
      </c>
      <c r="Q16" s="57">
        <f t="shared" si="2"/>
        <v>-152269</v>
      </c>
      <c r="R16" s="59">
        <f t="shared" si="2"/>
        <v>-258512</v>
      </c>
    </row>
    <row r="17" spans="1:18" ht="28.5" customHeight="1">
      <c r="A17" s="171" t="s">
        <v>272</v>
      </c>
      <c r="B17" s="54"/>
      <c r="C17" s="161" t="s">
        <v>273</v>
      </c>
      <c r="D17" s="161"/>
      <c r="E17" s="161"/>
      <c r="F17" s="55"/>
      <c r="G17" s="56">
        <v>1081609</v>
      </c>
      <c r="H17" s="57">
        <v>104358</v>
      </c>
      <c r="I17" s="57">
        <v>69729</v>
      </c>
      <c r="J17" s="57">
        <v>65776</v>
      </c>
      <c r="K17" s="57">
        <v>91816</v>
      </c>
      <c r="L17" s="57">
        <v>93629</v>
      </c>
      <c r="M17" s="57">
        <v>43106</v>
      </c>
      <c r="N17" s="57">
        <v>23548</v>
      </c>
      <c r="O17" s="57">
        <v>26273</v>
      </c>
      <c r="P17" s="57">
        <v>18272</v>
      </c>
      <c r="Q17" s="57">
        <v>124572</v>
      </c>
      <c r="R17" s="59">
        <v>51479</v>
      </c>
    </row>
    <row r="18" spans="1:18" ht="28.5" customHeight="1">
      <c r="A18" s="171"/>
      <c r="B18" s="54"/>
      <c r="C18" s="161" t="s">
        <v>274</v>
      </c>
      <c r="D18" s="161"/>
      <c r="E18" s="161"/>
      <c r="F18" s="55"/>
      <c r="G18" s="56">
        <v>93691</v>
      </c>
      <c r="H18" s="57">
        <v>30380</v>
      </c>
      <c r="I18" s="57">
        <v>6377</v>
      </c>
      <c r="J18" s="57">
        <v>2879</v>
      </c>
      <c r="K18" s="57">
        <v>13228</v>
      </c>
      <c r="L18" s="57">
        <v>33932</v>
      </c>
      <c r="M18" s="57">
        <v>3171</v>
      </c>
      <c r="N18" s="57">
        <v>715</v>
      </c>
      <c r="O18" s="57">
        <v>4048</v>
      </c>
      <c r="P18" s="57">
        <v>2046</v>
      </c>
      <c r="Q18" s="57">
        <v>12252</v>
      </c>
      <c r="R18" s="59">
        <v>35606</v>
      </c>
    </row>
    <row r="19" spans="1:18" ht="28.5" customHeight="1">
      <c r="A19" s="171"/>
      <c r="B19" s="54"/>
      <c r="C19" s="161" t="s">
        <v>275</v>
      </c>
      <c r="D19" s="161"/>
      <c r="E19" s="161"/>
      <c r="F19" s="55"/>
      <c r="G19" s="56">
        <v>121729</v>
      </c>
      <c r="H19" s="57">
        <v>52107</v>
      </c>
      <c r="I19" s="57">
        <v>16214</v>
      </c>
      <c r="J19" s="57">
        <v>9008</v>
      </c>
      <c r="K19" s="57">
        <v>27210</v>
      </c>
      <c r="L19" s="57">
        <v>28962</v>
      </c>
      <c r="M19" s="57">
        <v>10831</v>
      </c>
      <c r="N19" s="57">
        <v>3072</v>
      </c>
      <c r="O19" s="57">
        <v>20211</v>
      </c>
      <c r="P19" s="57">
        <v>6089</v>
      </c>
      <c r="Q19" s="57">
        <v>24500</v>
      </c>
      <c r="R19" s="59">
        <v>31995</v>
      </c>
    </row>
    <row r="20" spans="1:18" ht="28.5" customHeight="1">
      <c r="A20" s="171"/>
      <c r="B20" s="54"/>
      <c r="C20" s="161" t="s">
        <v>276</v>
      </c>
      <c r="D20" s="161"/>
      <c r="E20" s="161"/>
      <c r="F20" s="55"/>
      <c r="G20" s="56">
        <v>35473</v>
      </c>
      <c r="H20" s="57">
        <v>71</v>
      </c>
      <c r="I20" s="57">
        <v>337</v>
      </c>
      <c r="J20" s="57">
        <v>177</v>
      </c>
      <c r="K20" s="57">
        <v>486</v>
      </c>
      <c r="L20" s="57">
        <v>1866</v>
      </c>
      <c r="M20" s="57">
        <v>144</v>
      </c>
      <c r="N20" s="57">
        <v>397</v>
      </c>
      <c r="O20" s="57">
        <v>254</v>
      </c>
      <c r="P20" s="57">
        <v>520</v>
      </c>
      <c r="Q20" s="57">
        <v>4074</v>
      </c>
      <c r="R20" s="59">
        <v>610</v>
      </c>
    </row>
    <row r="21" spans="1:18" ht="28.5" customHeight="1">
      <c r="A21" s="171"/>
      <c r="B21" s="54" t="s">
        <v>277</v>
      </c>
      <c r="C21" s="161" t="s">
        <v>278</v>
      </c>
      <c r="D21" s="161"/>
      <c r="E21" s="161"/>
      <c r="F21" s="55"/>
      <c r="G21" s="56">
        <v>438828</v>
      </c>
      <c r="H21" s="57">
        <v>53536</v>
      </c>
      <c r="I21" s="57">
        <v>23745</v>
      </c>
      <c r="J21" s="57">
        <v>30710</v>
      </c>
      <c r="K21" s="57">
        <v>54194</v>
      </c>
      <c r="L21" s="57">
        <v>51475</v>
      </c>
      <c r="M21" s="57">
        <v>21010</v>
      </c>
      <c r="N21" s="57">
        <v>10679</v>
      </c>
      <c r="O21" s="57">
        <v>6000</v>
      </c>
      <c r="P21" s="57">
        <v>15259</v>
      </c>
      <c r="Q21" s="57">
        <v>19355</v>
      </c>
      <c r="R21" s="59">
        <v>50807</v>
      </c>
    </row>
    <row r="22" spans="1:18" ht="28.5" customHeight="1">
      <c r="A22" s="171"/>
      <c r="B22" s="54" t="s">
        <v>279</v>
      </c>
      <c r="C22" s="161" t="s">
        <v>280</v>
      </c>
      <c r="D22" s="161"/>
      <c r="E22" s="161"/>
      <c r="F22" s="55"/>
      <c r="G22" s="56">
        <v>1877640</v>
      </c>
      <c r="H22" s="57">
        <v>301736</v>
      </c>
      <c r="I22" s="57">
        <v>154092</v>
      </c>
      <c r="J22" s="57">
        <v>235930</v>
      </c>
      <c r="K22" s="57">
        <v>384633</v>
      </c>
      <c r="L22" s="57">
        <v>258115</v>
      </c>
      <c r="M22" s="57">
        <v>124707</v>
      </c>
      <c r="N22" s="57">
        <v>43835</v>
      </c>
      <c r="O22" s="57">
        <v>46010</v>
      </c>
      <c r="P22" s="57">
        <v>67428</v>
      </c>
      <c r="Q22" s="57">
        <v>117308</v>
      </c>
      <c r="R22" s="59">
        <v>137474</v>
      </c>
    </row>
    <row r="23" spans="1:18" ht="28.5" customHeight="1">
      <c r="A23" s="171"/>
      <c r="B23" s="54" t="s">
        <v>281</v>
      </c>
      <c r="C23" s="161" t="s">
        <v>282</v>
      </c>
      <c r="D23" s="161"/>
      <c r="E23" s="161"/>
      <c r="F23" s="55"/>
      <c r="G23" s="56">
        <v>493864</v>
      </c>
      <c r="H23" s="57">
        <v>220986</v>
      </c>
      <c r="I23" s="57">
        <v>299440</v>
      </c>
      <c r="J23" s="57">
        <v>229490</v>
      </c>
      <c r="K23" s="57">
        <v>468497</v>
      </c>
      <c r="L23" s="57">
        <v>149165</v>
      </c>
      <c r="M23" s="57">
        <v>183887</v>
      </c>
      <c r="N23" s="57">
        <v>9504</v>
      </c>
      <c r="O23" s="57">
        <v>15894</v>
      </c>
      <c r="P23" s="57">
        <v>83050</v>
      </c>
      <c r="Q23" s="57">
        <v>142645</v>
      </c>
      <c r="R23" s="59">
        <v>0</v>
      </c>
    </row>
    <row r="24" spans="1:18" ht="28.5" customHeight="1">
      <c r="A24" s="171"/>
      <c r="B24" s="54"/>
      <c r="C24" s="161" t="s">
        <v>18</v>
      </c>
      <c r="D24" s="161"/>
      <c r="E24" s="161"/>
      <c r="F24" s="55"/>
      <c r="G24" s="56">
        <v>984934</v>
      </c>
      <c r="H24" s="57">
        <v>132896</v>
      </c>
      <c r="I24" s="57">
        <v>78334</v>
      </c>
      <c r="J24" s="57">
        <v>58488</v>
      </c>
      <c r="K24" s="57">
        <v>216365</v>
      </c>
      <c r="L24" s="57">
        <v>132725</v>
      </c>
      <c r="M24" s="57">
        <v>50631</v>
      </c>
      <c r="N24" s="57">
        <v>16789</v>
      </c>
      <c r="O24" s="57">
        <v>17454</v>
      </c>
      <c r="P24" s="57">
        <v>24804</v>
      </c>
      <c r="Q24" s="57">
        <v>70342</v>
      </c>
      <c r="R24" s="59">
        <v>63576</v>
      </c>
    </row>
    <row r="25" spans="1:18" ht="28.5" customHeight="1">
      <c r="A25" s="171"/>
      <c r="B25" s="54" t="s">
        <v>283</v>
      </c>
      <c r="C25" s="161" t="s">
        <v>284</v>
      </c>
      <c r="D25" s="161"/>
      <c r="E25" s="161"/>
      <c r="F25" s="55"/>
      <c r="G25" s="56">
        <v>18373</v>
      </c>
      <c r="H25" s="57">
        <v>5436</v>
      </c>
      <c r="I25" s="57">
        <v>0</v>
      </c>
      <c r="J25" s="57">
        <v>0</v>
      </c>
      <c r="K25" s="57">
        <v>0</v>
      </c>
      <c r="L25" s="57">
        <v>4441</v>
      </c>
      <c r="M25" s="57">
        <v>6292</v>
      </c>
      <c r="N25" s="57">
        <v>150</v>
      </c>
      <c r="O25" s="57">
        <v>0</v>
      </c>
      <c r="P25" s="57">
        <v>17</v>
      </c>
      <c r="Q25" s="57">
        <v>3514</v>
      </c>
      <c r="R25" s="59">
        <v>0</v>
      </c>
    </row>
    <row r="26" spans="1:18" ht="28.5" customHeight="1">
      <c r="A26" s="171"/>
      <c r="B26" s="54" t="s">
        <v>285</v>
      </c>
      <c r="C26" s="161" t="s">
        <v>286</v>
      </c>
      <c r="D26" s="161"/>
      <c r="E26" s="161"/>
      <c r="F26" s="55"/>
      <c r="G26" s="56">
        <f aca="true" t="shared" si="3" ref="G26:R26">SUM(G17:G25)</f>
        <v>5146141</v>
      </c>
      <c r="H26" s="57">
        <f t="shared" si="3"/>
        <v>901506</v>
      </c>
      <c r="I26" s="57">
        <f t="shared" si="3"/>
        <v>648268</v>
      </c>
      <c r="J26" s="57">
        <f t="shared" si="3"/>
        <v>632458</v>
      </c>
      <c r="K26" s="57">
        <f t="shared" si="3"/>
        <v>1256429</v>
      </c>
      <c r="L26" s="57">
        <f t="shared" si="3"/>
        <v>754310</v>
      </c>
      <c r="M26" s="57">
        <f t="shared" si="3"/>
        <v>443779</v>
      </c>
      <c r="N26" s="57">
        <f t="shared" si="3"/>
        <v>108689</v>
      </c>
      <c r="O26" s="57">
        <f t="shared" si="3"/>
        <v>136144</v>
      </c>
      <c r="P26" s="57">
        <f t="shared" si="3"/>
        <v>217485</v>
      </c>
      <c r="Q26" s="57">
        <f t="shared" si="3"/>
        <v>518562</v>
      </c>
      <c r="R26" s="59">
        <f t="shared" si="3"/>
        <v>371547</v>
      </c>
    </row>
    <row r="27" spans="1:18" ht="28.5" customHeight="1">
      <c r="A27" s="63" t="s">
        <v>287</v>
      </c>
      <c r="B27" s="172" t="s">
        <v>288</v>
      </c>
      <c r="C27" s="172"/>
      <c r="D27" s="172"/>
      <c r="E27" s="181" t="s">
        <v>289</v>
      </c>
      <c r="F27" s="181"/>
      <c r="G27" s="56">
        <f>'給水'!T6</f>
        <v>25285</v>
      </c>
      <c r="H27" s="57">
        <f>'給水'!T7</f>
        <v>5373</v>
      </c>
      <c r="I27" s="57">
        <f>'給水'!T8</f>
        <v>3081</v>
      </c>
      <c r="J27" s="57">
        <f>'給水'!T9</f>
        <v>2436</v>
      </c>
      <c r="K27" s="57">
        <f>'給水'!T10</f>
        <v>6322</v>
      </c>
      <c r="L27" s="57">
        <f>'給水'!T11</f>
        <v>4729</v>
      </c>
      <c r="M27" s="57">
        <f>'給水'!T12</f>
        <v>2452</v>
      </c>
      <c r="N27" s="57">
        <f>'給水'!T13</f>
        <v>573</v>
      </c>
      <c r="O27" s="57">
        <f>'給水'!T14</f>
        <v>684</v>
      </c>
      <c r="P27" s="57">
        <f>'給水'!T15</f>
        <v>1263</v>
      </c>
      <c r="Q27" s="57">
        <f>'給水'!T16</f>
        <v>2622</v>
      </c>
      <c r="R27" s="59">
        <f>'給水'!T17</f>
        <v>2359</v>
      </c>
    </row>
    <row r="28" spans="1:18" ht="28.5" customHeight="1">
      <c r="A28" s="182" t="s">
        <v>290</v>
      </c>
      <c r="B28" s="64" t="s">
        <v>291</v>
      </c>
      <c r="C28" s="161" t="s">
        <v>292</v>
      </c>
      <c r="D28" s="161"/>
      <c r="E28" s="162" t="s">
        <v>293</v>
      </c>
      <c r="F28" s="162"/>
      <c r="G28" s="56">
        <f aca="true" t="shared" si="4" ref="G28:R28">G7/G27</f>
        <v>212.83156021356535</v>
      </c>
      <c r="H28" s="57">
        <f t="shared" si="4"/>
        <v>210.97226875116323</v>
      </c>
      <c r="I28" s="57">
        <f t="shared" si="4"/>
        <v>219.86887374229147</v>
      </c>
      <c r="J28" s="57">
        <f t="shared" si="4"/>
        <v>250.91912972085385</v>
      </c>
      <c r="K28" s="57">
        <f t="shared" si="4"/>
        <v>213.00695982284088</v>
      </c>
      <c r="L28" s="57">
        <f t="shared" si="4"/>
        <v>204.45083527172764</v>
      </c>
      <c r="M28" s="57">
        <f t="shared" si="4"/>
        <v>200.74918433931484</v>
      </c>
      <c r="N28" s="57">
        <f t="shared" si="4"/>
        <v>209.09598603839441</v>
      </c>
      <c r="O28" s="57">
        <f t="shared" si="4"/>
        <v>235.78801169590642</v>
      </c>
      <c r="P28" s="57">
        <f t="shared" si="4"/>
        <v>182.20506730007918</v>
      </c>
      <c r="Q28" s="57">
        <f t="shared" si="4"/>
        <v>226.94012204424104</v>
      </c>
      <c r="R28" s="59">
        <f t="shared" si="4"/>
        <v>175.1882153454854</v>
      </c>
    </row>
    <row r="29" spans="1:18" ht="28.5" customHeight="1">
      <c r="A29" s="182"/>
      <c r="B29" s="64" t="s">
        <v>294</v>
      </c>
      <c r="C29" s="161" t="s">
        <v>295</v>
      </c>
      <c r="D29" s="161"/>
      <c r="E29" s="162" t="s">
        <v>293</v>
      </c>
      <c r="F29" s="162"/>
      <c r="G29" s="56">
        <f aca="true" t="shared" si="5" ref="G29:R29">(G26-G25)/G27</f>
        <v>202.79881352580583</v>
      </c>
      <c r="H29" s="57">
        <f t="shared" si="5"/>
        <v>166.77275265214965</v>
      </c>
      <c r="I29" s="57">
        <f t="shared" si="5"/>
        <v>210.40830899058747</v>
      </c>
      <c r="J29" s="57">
        <f t="shared" si="5"/>
        <v>259.62972085385877</v>
      </c>
      <c r="K29" s="57">
        <f t="shared" si="5"/>
        <v>198.7391648212591</v>
      </c>
      <c r="L29" s="57">
        <f t="shared" si="5"/>
        <v>158.56819623599068</v>
      </c>
      <c r="M29" s="57">
        <f t="shared" si="5"/>
        <v>178.42047308319738</v>
      </c>
      <c r="N29" s="57">
        <f t="shared" si="5"/>
        <v>189.42233856893543</v>
      </c>
      <c r="O29" s="57">
        <f t="shared" si="5"/>
        <v>199.04093567251462</v>
      </c>
      <c r="P29" s="57">
        <f t="shared" si="5"/>
        <v>172.18368962787014</v>
      </c>
      <c r="Q29" s="57">
        <f t="shared" si="5"/>
        <v>196.43325705568267</v>
      </c>
      <c r="R29" s="59">
        <f t="shared" si="5"/>
        <v>157.501907587961</v>
      </c>
    </row>
    <row r="30" spans="1:18" ht="28.5" customHeight="1">
      <c r="A30" s="182"/>
      <c r="B30" s="65" t="s">
        <v>296</v>
      </c>
      <c r="C30" s="157" t="s">
        <v>297</v>
      </c>
      <c r="D30" s="157"/>
      <c r="E30" s="158" t="s">
        <v>293</v>
      </c>
      <c r="F30" s="158"/>
      <c r="G30" s="66">
        <f aca="true" t="shared" si="6" ref="G30:R30">(G21+G22+(G23*(41/62)))/G27</f>
        <v>104.53057084718085</v>
      </c>
      <c r="H30" s="67">
        <f t="shared" si="6"/>
        <v>93.31991498712199</v>
      </c>
      <c r="I30" s="67">
        <f t="shared" si="6"/>
        <v>121.9908387515574</v>
      </c>
      <c r="J30" s="67">
        <f t="shared" si="6"/>
        <v>171.7567800201282</v>
      </c>
      <c r="K30" s="67">
        <f t="shared" si="6"/>
        <v>118.41814809523324</v>
      </c>
      <c r="L30" s="67">
        <f t="shared" si="6"/>
        <v>86.32509430487248</v>
      </c>
      <c r="M30" s="67">
        <f t="shared" si="6"/>
        <v>109.02108219754776</v>
      </c>
      <c r="N30" s="67">
        <f t="shared" si="6"/>
        <v>106.10628835219276</v>
      </c>
      <c r="O30" s="67">
        <f t="shared" si="6"/>
        <v>91.40431050745143</v>
      </c>
      <c r="P30" s="67">
        <f t="shared" si="6"/>
        <v>108.95262176589277</v>
      </c>
      <c r="Q30" s="67">
        <f t="shared" si="6"/>
        <v>88.09792450973156</v>
      </c>
      <c r="R30" s="68">
        <f t="shared" si="6"/>
        <v>79.81390419669351</v>
      </c>
    </row>
    <row r="31" spans="7:20" ht="15" customHeight="1"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7:20" ht="15" customHeight="1"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46" t="s">
        <v>244</v>
      </c>
      <c r="S32" s="46"/>
      <c r="T32" s="46"/>
    </row>
    <row r="33" spans="1:18" ht="15" customHeight="1">
      <c r="A33" s="178" t="s">
        <v>245</v>
      </c>
      <c r="B33" s="178"/>
      <c r="C33" s="178"/>
      <c r="D33" s="178"/>
      <c r="E33" s="178"/>
      <c r="F33" s="178"/>
      <c r="G33" s="184" t="s">
        <v>298</v>
      </c>
      <c r="H33" s="174" t="s">
        <v>299</v>
      </c>
      <c r="I33" s="174" t="s">
        <v>300</v>
      </c>
      <c r="J33" s="174" t="s">
        <v>301</v>
      </c>
      <c r="K33" s="174" t="s">
        <v>302</v>
      </c>
      <c r="L33" s="174" t="s">
        <v>303</v>
      </c>
      <c r="M33" s="174" t="s">
        <v>304</v>
      </c>
      <c r="N33" s="174" t="s">
        <v>305</v>
      </c>
      <c r="O33" s="174" t="s">
        <v>306</v>
      </c>
      <c r="P33" s="174" t="s">
        <v>307</v>
      </c>
      <c r="Q33" s="174" t="s">
        <v>308</v>
      </c>
      <c r="R33" s="183" t="s">
        <v>309</v>
      </c>
    </row>
    <row r="34" spans="1:18" ht="15" customHeight="1">
      <c r="A34" s="178"/>
      <c r="B34" s="178"/>
      <c r="C34" s="178"/>
      <c r="D34" s="178"/>
      <c r="E34" s="178"/>
      <c r="F34" s="178"/>
      <c r="G34" s="18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83"/>
    </row>
    <row r="35" spans="1:18" ht="15" customHeight="1">
      <c r="A35" s="178"/>
      <c r="B35" s="178"/>
      <c r="C35" s="178"/>
      <c r="D35" s="178"/>
      <c r="E35" s="178"/>
      <c r="F35" s="178"/>
      <c r="G35" s="18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83"/>
    </row>
    <row r="36" spans="1:18" ht="28.5" customHeight="1">
      <c r="A36" s="176" t="s">
        <v>258</v>
      </c>
      <c r="B36" s="48"/>
      <c r="C36" s="177" t="s">
        <v>259</v>
      </c>
      <c r="D36" s="177"/>
      <c r="E36" s="177"/>
      <c r="F36" s="49"/>
      <c r="G36" s="50">
        <v>1093696</v>
      </c>
      <c r="H36" s="51">
        <v>182438</v>
      </c>
      <c r="I36" s="51">
        <v>85599</v>
      </c>
      <c r="J36" s="51">
        <v>265034</v>
      </c>
      <c r="K36" s="51">
        <v>1972130</v>
      </c>
      <c r="L36" s="51">
        <v>621567</v>
      </c>
      <c r="M36" s="51">
        <v>830496</v>
      </c>
      <c r="N36" s="51">
        <v>510838</v>
      </c>
      <c r="O36" s="51">
        <v>494709</v>
      </c>
      <c r="P36" s="51">
        <v>102178</v>
      </c>
      <c r="Q36" s="51">
        <v>324179</v>
      </c>
      <c r="R36" s="70">
        <v>213111</v>
      </c>
    </row>
    <row r="37" spans="1:18" ht="28.5" customHeight="1">
      <c r="A37" s="176"/>
      <c r="B37" s="53"/>
      <c r="C37" s="54" t="s">
        <v>260</v>
      </c>
      <c r="D37" s="161" t="s">
        <v>261</v>
      </c>
      <c r="E37" s="161"/>
      <c r="F37" s="55"/>
      <c r="G37" s="56">
        <v>882975</v>
      </c>
      <c r="H37" s="57">
        <v>107746</v>
      </c>
      <c r="I37" s="57">
        <v>82816</v>
      </c>
      <c r="J37" s="57">
        <v>172277</v>
      </c>
      <c r="K37" s="57">
        <v>1895750</v>
      </c>
      <c r="L37" s="57">
        <v>600246</v>
      </c>
      <c r="M37" s="57">
        <v>801102</v>
      </c>
      <c r="N37" s="57">
        <v>488833</v>
      </c>
      <c r="O37" s="57">
        <v>483827</v>
      </c>
      <c r="P37" s="57">
        <v>98175</v>
      </c>
      <c r="Q37" s="57">
        <v>309612</v>
      </c>
      <c r="R37" s="71">
        <v>194708</v>
      </c>
    </row>
    <row r="38" spans="1:18" ht="28.5" customHeight="1">
      <c r="A38" s="176"/>
      <c r="B38" s="53"/>
      <c r="C38" s="54"/>
      <c r="D38" s="161" t="s">
        <v>262</v>
      </c>
      <c r="E38" s="161"/>
      <c r="F38" s="55"/>
      <c r="G38" s="56">
        <v>154508</v>
      </c>
      <c r="H38" s="57">
        <v>71800</v>
      </c>
      <c r="I38" s="57">
        <v>423</v>
      </c>
      <c r="J38" s="57">
        <v>92361</v>
      </c>
      <c r="K38" s="57">
        <v>196</v>
      </c>
      <c r="L38" s="57">
        <v>0</v>
      </c>
      <c r="M38" s="57">
        <v>0</v>
      </c>
      <c r="N38" s="57">
        <v>2618</v>
      </c>
      <c r="O38" s="57">
        <v>0</v>
      </c>
      <c r="P38" s="57">
        <v>0</v>
      </c>
      <c r="Q38" s="57">
        <v>1659</v>
      </c>
      <c r="R38" s="71">
        <v>12682</v>
      </c>
    </row>
    <row r="39" spans="1:18" ht="28.5" customHeight="1">
      <c r="A39" s="176"/>
      <c r="B39" s="54"/>
      <c r="C39" s="161" t="s">
        <v>263</v>
      </c>
      <c r="D39" s="161"/>
      <c r="E39" s="161"/>
      <c r="F39" s="55"/>
      <c r="G39" s="56">
        <f aca="true" t="shared" si="7" ref="G39:R39">G56</f>
        <v>1011410</v>
      </c>
      <c r="H39" s="57">
        <f t="shared" si="7"/>
        <v>181967</v>
      </c>
      <c r="I39" s="57">
        <f t="shared" si="7"/>
        <v>89911</v>
      </c>
      <c r="J39" s="57">
        <f t="shared" si="7"/>
        <v>264979</v>
      </c>
      <c r="K39" s="57">
        <f t="shared" si="7"/>
        <v>1653170</v>
      </c>
      <c r="L39" s="57">
        <f t="shared" si="7"/>
        <v>610065</v>
      </c>
      <c r="M39" s="57">
        <f t="shared" si="7"/>
        <v>699219</v>
      </c>
      <c r="N39" s="57">
        <f t="shared" si="7"/>
        <v>435115</v>
      </c>
      <c r="O39" s="57">
        <f t="shared" si="7"/>
        <v>472964</v>
      </c>
      <c r="P39" s="57">
        <f t="shared" si="7"/>
        <v>81059</v>
      </c>
      <c r="Q39" s="57">
        <f t="shared" si="7"/>
        <v>277788</v>
      </c>
      <c r="R39" s="71">
        <f t="shared" si="7"/>
        <v>178137</v>
      </c>
    </row>
    <row r="40" spans="1:18" ht="28.5" customHeight="1">
      <c r="A40" s="176"/>
      <c r="B40" s="54"/>
      <c r="C40" s="161" t="s">
        <v>264</v>
      </c>
      <c r="D40" s="161"/>
      <c r="E40" s="161"/>
      <c r="F40" s="55"/>
      <c r="G40" s="56">
        <f aca="true" t="shared" si="8" ref="G40:R40">G36-G39</f>
        <v>82286</v>
      </c>
      <c r="H40" s="57">
        <f t="shared" si="8"/>
        <v>471</v>
      </c>
      <c r="I40" s="57">
        <f t="shared" si="8"/>
        <v>-4312</v>
      </c>
      <c r="J40" s="57">
        <f t="shared" si="8"/>
        <v>55</v>
      </c>
      <c r="K40" s="57">
        <f t="shared" si="8"/>
        <v>318960</v>
      </c>
      <c r="L40" s="57">
        <f t="shared" si="8"/>
        <v>11502</v>
      </c>
      <c r="M40" s="57">
        <f t="shared" si="8"/>
        <v>131277</v>
      </c>
      <c r="N40" s="57">
        <f t="shared" si="8"/>
        <v>75723</v>
      </c>
      <c r="O40" s="57">
        <f t="shared" si="8"/>
        <v>21745</v>
      </c>
      <c r="P40" s="57">
        <f t="shared" si="8"/>
        <v>21119</v>
      </c>
      <c r="Q40" s="57">
        <f t="shared" si="8"/>
        <v>46391</v>
      </c>
      <c r="R40" s="71">
        <f t="shared" si="8"/>
        <v>34974</v>
      </c>
    </row>
    <row r="41" spans="1:18" ht="28.5" customHeight="1">
      <c r="A41" s="171" t="s">
        <v>265</v>
      </c>
      <c r="B41" s="54"/>
      <c r="C41" s="161" t="s">
        <v>266</v>
      </c>
      <c r="D41" s="161"/>
      <c r="E41" s="161"/>
      <c r="F41" s="55"/>
      <c r="G41" s="56">
        <v>66884</v>
      </c>
      <c r="H41" s="57">
        <v>0</v>
      </c>
      <c r="I41" s="57">
        <v>42800</v>
      </c>
      <c r="J41" s="57">
        <v>130196</v>
      </c>
      <c r="K41" s="57">
        <v>104220</v>
      </c>
      <c r="L41" s="57">
        <v>229050</v>
      </c>
      <c r="M41" s="57">
        <v>52305</v>
      </c>
      <c r="N41" s="57">
        <v>45752</v>
      </c>
      <c r="O41" s="57">
        <v>74158</v>
      </c>
      <c r="P41" s="57">
        <v>1112</v>
      </c>
      <c r="Q41" s="57">
        <v>14234</v>
      </c>
      <c r="R41" s="71">
        <v>34540</v>
      </c>
    </row>
    <row r="42" spans="1:18" ht="28.5" customHeight="1">
      <c r="A42" s="171"/>
      <c r="B42" s="53"/>
      <c r="C42" s="172" t="s">
        <v>267</v>
      </c>
      <c r="D42" s="172"/>
      <c r="E42" s="172"/>
      <c r="F42" s="60"/>
      <c r="G42" s="56">
        <v>429897</v>
      </c>
      <c r="H42" s="57">
        <v>57000</v>
      </c>
      <c r="I42" s="57">
        <v>86796</v>
      </c>
      <c r="J42" s="57">
        <v>376737</v>
      </c>
      <c r="K42" s="57">
        <v>647196</v>
      </c>
      <c r="L42" s="57">
        <v>481471</v>
      </c>
      <c r="M42" s="57">
        <v>298587</v>
      </c>
      <c r="N42" s="57">
        <v>232951</v>
      </c>
      <c r="O42" s="57">
        <v>228728</v>
      </c>
      <c r="P42" s="57">
        <v>1914</v>
      </c>
      <c r="Q42" s="57">
        <v>178471</v>
      </c>
      <c r="R42" s="71">
        <v>110501</v>
      </c>
    </row>
    <row r="43" spans="1:18" ht="28.5" customHeight="1">
      <c r="A43" s="171"/>
      <c r="B43" s="53"/>
      <c r="C43" s="54"/>
      <c r="D43" s="161" t="s">
        <v>268</v>
      </c>
      <c r="E43" s="161"/>
      <c r="F43" s="55"/>
      <c r="G43" s="56">
        <v>0</v>
      </c>
      <c r="H43" s="57">
        <v>0</v>
      </c>
      <c r="I43" s="57">
        <v>0</v>
      </c>
      <c r="J43" s="57">
        <v>0</v>
      </c>
      <c r="K43" s="57">
        <v>6990</v>
      </c>
      <c r="L43" s="57">
        <v>78064</v>
      </c>
      <c r="M43" s="57">
        <v>143576</v>
      </c>
      <c r="N43" s="57">
        <v>0</v>
      </c>
      <c r="O43" s="57">
        <v>0</v>
      </c>
      <c r="P43" s="57">
        <v>0</v>
      </c>
      <c r="Q43" s="57">
        <v>44190</v>
      </c>
      <c r="R43" s="71">
        <v>0</v>
      </c>
    </row>
    <row r="44" spans="1:18" ht="28.5" customHeight="1">
      <c r="A44" s="171"/>
      <c r="B44" s="53"/>
      <c r="C44" s="54"/>
      <c r="D44" s="161" t="s">
        <v>269</v>
      </c>
      <c r="E44" s="161"/>
      <c r="F44" s="55"/>
      <c r="G44" s="56">
        <v>236862</v>
      </c>
      <c r="H44" s="57">
        <v>1350</v>
      </c>
      <c r="I44" s="57">
        <v>45747</v>
      </c>
      <c r="J44" s="57">
        <v>184912</v>
      </c>
      <c r="K44" s="57">
        <v>298549</v>
      </c>
      <c r="L44" s="57">
        <v>222706</v>
      </c>
      <c r="M44" s="57">
        <v>0</v>
      </c>
      <c r="N44" s="57">
        <v>183934</v>
      </c>
      <c r="O44" s="57">
        <v>87858</v>
      </c>
      <c r="P44" s="57">
        <v>1112</v>
      </c>
      <c r="Q44" s="57">
        <v>48015</v>
      </c>
      <c r="R44" s="71">
        <v>37997</v>
      </c>
    </row>
    <row r="45" spans="1:18" ht="28.5" customHeight="1">
      <c r="A45" s="171"/>
      <c r="B45" s="53"/>
      <c r="C45" s="54"/>
      <c r="D45" s="161" t="s">
        <v>270</v>
      </c>
      <c r="E45" s="161"/>
      <c r="F45" s="55"/>
      <c r="G45" s="56">
        <v>179960</v>
      </c>
      <c r="H45" s="57">
        <v>55650</v>
      </c>
      <c r="I45" s="57">
        <v>41049</v>
      </c>
      <c r="J45" s="57">
        <v>191825</v>
      </c>
      <c r="K45" s="57">
        <v>340806</v>
      </c>
      <c r="L45" s="57">
        <v>180701</v>
      </c>
      <c r="M45" s="57">
        <v>154535</v>
      </c>
      <c r="N45" s="57">
        <v>49017</v>
      </c>
      <c r="O45" s="57">
        <v>140582</v>
      </c>
      <c r="P45" s="57">
        <v>763</v>
      </c>
      <c r="Q45" s="57">
        <v>86266</v>
      </c>
      <c r="R45" s="71">
        <v>72504</v>
      </c>
    </row>
    <row r="46" spans="1:18" ht="28.5" customHeight="1">
      <c r="A46" s="171"/>
      <c r="B46" s="61"/>
      <c r="C46" s="173" t="s">
        <v>271</v>
      </c>
      <c r="D46" s="173"/>
      <c r="E46" s="173"/>
      <c r="F46" s="62"/>
      <c r="G46" s="56">
        <f aca="true" t="shared" si="9" ref="G46:R46">G41-G42</f>
        <v>-363013</v>
      </c>
      <c r="H46" s="57">
        <f t="shared" si="9"/>
        <v>-57000</v>
      </c>
      <c r="I46" s="57">
        <f t="shared" si="9"/>
        <v>-43996</v>
      </c>
      <c r="J46" s="57">
        <f t="shared" si="9"/>
        <v>-246541</v>
      </c>
      <c r="K46" s="57">
        <f t="shared" si="9"/>
        <v>-542976</v>
      </c>
      <c r="L46" s="57">
        <f t="shared" si="9"/>
        <v>-252421</v>
      </c>
      <c r="M46" s="57">
        <f t="shared" si="9"/>
        <v>-246282</v>
      </c>
      <c r="N46" s="57">
        <f t="shared" si="9"/>
        <v>-187199</v>
      </c>
      <c r="O46" s="57">
        <f t="shared" si="9"/>
        <v>-154570</v>
      </c>
      <c r="P46" s="57">
        <f t="shared" si="9"/>
        <v>-802</v>
      </c>
      <c r="Q46" s="57">
        <f t="shared" si="9"/>
        <v>-164237</v>
      </c>
      <c r="R46" s="71">
        <f t="shared" si="9"/>
        <v>-75961</v>
      </c>
    </row>
    <row r="47" spans="1:18" ht="28.5" customHeight="1">
      <c r="A47" s="171" t="s">
        <v>272</v>
      </c>
      <c r="B47" s="54"/>
      <c r="C47" s="161" t="s">
        <v>273</v>
      </c>
      <c r="D47" s="161"/>
      <c r="E47" s="161"/>
      <c r="F47" s="55"/>
      <c r="G47" s="56">
        <v>62952</v>
      </c>
      <c r="H47" s="57">
        <v>14213</v>
      </c>
      <c r="I47" s="57">
        <v>9264</v>
      </c>
      <c r="J47" s="57">
        <v>10981</v>
      </c>
      <c r="K47" s="57">
        <v>211591</v>
      </c>
      <c r="L47" s="57">
        <v>53671</v>
      </c>
      <c r="M47" s="57">
        <v>65918</v>
      </c>
      <c r="N47" s="57">
        <v>62866</v>
      </c>
      <c r="O47" s="57">
        <v>46987</v>
      </c>
      <c r="P47" s="57">
        <v>13547</v>
      </c>
      <c r="Q47" s="57">
        <v>32274</v>
      </c>
      <c r="R47" s="71">
        <v>19168</v>
      </c>
    </row>
    <row r="48" spans="1:18" ht="28.5" customHeight="1">
      <c r="A48" s="171"/>
      <c r="B48" s="54"/>
      <c r="C48" s="161" t="s">
        <v>274</v>
      </c>
      <c r="D48" s="161"/>
      <c r="E48" s="161"/>
      <c r="F48" s="55"/>
      <c r="G48" s="56">
        <v>13088</v>
      </c>
      <c r="H48" s="57">
        <v>2171</v>
      </c>
      <c r="I48" s="57">
        <v>5544</v>
      </c>
      <c r="J48" s="57">
        <v>8945</v>
      </c>
      <c r="K48" s="57">
        <v>19072</v>
      </c>
      <c r="L48" s="57">
        <v>24619</v>
      </c>
      <c r="M48" s="57">
        <v>5017</v>
      </c>
      <c r="N48" s="57">
        <v>10916</v>
      </c>
      <c r="O48" s="57">
        <v>128</v>
      </c>
      <c r="P48" s="57">
        <v>2647</v>
      </c>
      <c r="Q48" s="57">
        <v>12797</v>
      </c>
      <c r="R48" s="71">
        <v>6163</v>
      </c>
    </row>
    <row r="49" spans="1:18" ht="28.5" customHeight="1">
      <c r="A49" s="171"/>
      <c r="B49" s="54"/>
      <c r="C49" s="161" t="s">
        <v>275</v>
      </c>
      <c r="D49" s="161"/>
      <c r="E49" s="161"/>
      <c r="F49" s="55"/>
      <c r="G49" s="56">
        <v>17685</v>
      </c>
      <c r="H49" s="57">
        <v>2194</v>
      </c>
      <c r="I49" s="57">
        <v>4656</v>
      </c>
      <c r="J49" s="57">
        <v>11547</v>
      </c>
      <c r="K49" s="57">
        <v>47900</v>
      </c>
      <c r="L49" s="57">
        <v>17053</v>
      </c>
      <c r="M49" s="57">
        <v>23360</v>
      </c>
      <c r="N49" s="57">
        <v>22373</v>
      </c>
      <c r="O49" s="57">
        <v>1407</v>
      </c>
      <c r="P49" s="57">
        <v>2148</v>
      </c>
      <c r="Q49" s="57">
        <v>13594</v>
      </c>
      <c r="R49" s="71">
        <v>25022</v>
      </c>
    </row>
    <row r="50" spans="1:18" ht="28.5" customHeight="1">
      <c r="A50" s="171"/>
      <c r="B50" s="54"/>
      <c r="C50" s="161" t="s">
        <v>276</v>
      </c>
      <c r="D50" s="161"/>
      <c r="E50" s="161"/>
      <c r="F50" s="55"/>
      <c r="G50" s="56">
        <v>1317</v>
      </c>
      <c r="H50" s="57">
        <v>118</v>
      </c>
      <c r="I50" s="57">
        <v>173</v>
      </c>
      <c r="J50" s="57">
        <v>956</v>
      </c>
      <c r="K50" s="57">
        <v>4386</v>
      </c>
      <c r="L50" s="57">
        <v>520</v>
      </c>
      <c r="M50" s="57">
        <v>322</v>
      </c>
      <c r="N50" s="57">
        <v>2984</v>
      </c>
      <c r="O50" s="57">
        <v>350</v>
      </c>
      <c r="P50" s="57">
        <v>338</v>
      </c>
      <c r="Q50" s="57">
        <v>4091</v>
      </c>
      <c r="R50" s="71">
        <v>2619</v>
      </c>
    </row>
    <row r="51" spans="1:18" ht="28.5" customHeight="1">
      <c r="A51" s="171"/>
      <c r="B51" s="54" t="s">
        <v>277</v>
      </c>
      <c r="C51" s="161" t="s">
        <v>278</v>
      </c>
      <c r="D51" s="161"/>
      <c r="E51" s="161"/>
      <c r="F51" s="55"/>
      <c r="G51" s="56">
        <v>113521</v>
      </c>
      <c r="H51" s="57">
        <v>29905</v>
      </c>
      <c r="I51" s="57">
        <v>24284</v>
      </c>
      <c r="J51" s="57">
        <v>50785</v>
      </c>
      <c r="K51" s="57">
        <v>71016</v>
      </c>
      <c r="L51" s="57">
        <v>119817</v>
      </c>
      <c r="M51" s="57">
        <v>50948</v>
      </c>
      <c r="N51" s="57">
        <v>19024</v>
      </c>
      <c r="O51" s="57">
        <v>62423</v>
      </c>
      <c r="P51" s="57">
        <v>3577</v>
      </c>
      <c r="Q51" s="57">
        <v>34626</v>
      </c>
      <c r="R51" s="71">
        <v>18269</v>
      </c>
    </row>
    <row r="52" spans="1:18" ht="28.5" customHeight="1">
      <c r="A52" s="171"/>
      <c r="B52" s="54" t="s">
        <v>279</v>
      </c>
      <c r="C52" s="161" t="s">
        <v>280</v>
      </c>
      <c r="D52" s="161"/>
      <c r="E52" s="161"/>
      <c r="F52" s="55"/>
      <c r="G52" s="56">
        <v>310297</v>
      </c>
      <c r="H52" s="57">
        <v>72924</v>
      </c>
      <c r="I52" s="57">
        <v>37516</v>
      </c>
      <c r="J52" s="57">
        <v>123444</v>
      </c>
      <c r="K52" s="57">
        <v>394590</v>
      </c>
      <c r="L52" s="57">
        <v>293696</v>
      </c>
      <c r="M52" s="57">
        <v>179534</v>
      </c>
      <c r="N52" s="57">
        <v>129865</v>
      </c>
      <c r="O52" s="57">
        <v>123388</v>
      </c>
      <c r="P52" s="57">
        <v>32048</v>
      </c>
      <c r="Q52" s="57">
        <v>122135</v>
      </c>
      <c r="R52" s="71">
        <v>57066</v>
      </c>
    </row>
    <row r="53" spans="1:18" ht="28.5" customHeight="1">
      <c r="A53" s="171"/>
      <c r="B53" s="54" t="s">
        <v>281</v>
      </c>
      <c r="C53" s="161" t="s">
        <v>282</v>
      </c>
      <c r="D53" s="161"/>
      <c r="E53" s="161"/>
      <c r="F53" s="55"/>
      <c r="G53" s="56">
        <v>355903</v>
      </c>
      <c r="H53" s="57">
        <v>45886</v>
      </c>
      <c r="I53" s="57">
        <v>0</v>
      </c>
      <c r="J53" s="57">
        <v>33844</v>
      </c>
      <c r="K53" s="57">
        <v>544820</v>
      </c>
      <c r="L53" s="57">
        <v>0</v>
      </c>
      <c r="M53" s="57">
        <v>301982</v>
      </c>
      <c r="N53" s="57">
        <v>130060</v>
      </c>
      <c r="O53" s="57">
        <v>172514</v>
      </c>
      <c r="P53" s="57">
        <v>0</v>
      </c>
      <c r="Q53" s="57">
        <v>0</v>
      </c>
      <c r="R53" s="71">
        <v>0</v>
      </c>
    </row>
    <row r="54" spans="1:18" ht="28.5" customHeight="1">
      <c r="A54" s="171"/>
      <c r="B54" s="54"/>
      <c r="C54" s="161" t="s">
        <v>18</v>
      </c>
      <c r="D54" s="161"/>
      <c r="E54" s="161"/>
      <c r="F54" s="55"/>
      <c r="G54" s="56">
        <v>136647</v>
      </c>
      <c r="H54" s="57">
        <v>13456</v>
      </c>
      <c r="I54" s="57">
        <v>8474</v>
      </c>
      <c r="J54" s="57">
        <v>24477</v>
      </c>
      <c r="K54" s="57">
        <v>359795</v>
      </c>
      <c r="L54" s="57">
        <v>100689</v>
      </c>
      <c r="M54" s="57">
        <v>72138</v>
      </c>
      <c r="N54" s="57">
        <v>57027</v>
      </c>
      <c r="O54" s="57">
        <v>62912</v>
      </c>
      <c r="P54" s="57">
        <v>26754</v>
      </c>
      <c r="Q54" s="57">
        <v>58271</v>
      </c>
      <c r="R54" s="71">
        <v>49830</v>
      </c>
    </row>
    <row r="55" spans="1:18" ht="28.5" customHeight="1">
      <c r="A55" s="171"/>
      <c r="B55" s="54" t="s">
        <v>283</v>
      </c>
      <c r="C55" s="161" t="s">
        <v>284</v>
      </c>
      <c r="D55" s="161"/>
      <c r="E55" s="161"/>
      <c r="F55" s="55"/>
      <c r="G55" s="56">
        <v>0</v>
      </c>
      <c r="H55" s="57">
        <v>1100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2855</v>
      </c>
      <c r="P55" s="57">
        <v>0</v>
      </c>
      <c r="Q55" s="57">
        <v>0</v>
      </c>
      <c r="R55" s="71">
        <v>0</v>
      </c>
    </row>
    <row r="56" spans="1:18" ht="28.5" customHeight="1">
      <c r="A56" s="171"/>
      <c r="B56" s="54" t="s">
        <v>285</v>
      </c>
      <c r="C56" s="161" t="s">
        <v>286</v>
      </c>
      <c r="D56" s="161"/>
      <c r="E56" s="161"/>
      <c r="F56" s="55"/>
      <c r="G56" s="56">
        <f aca="true" t="shared" si="10" ref="G56:R56">SUM(G47:G55)</f>
        <v>1011410</v>
      </c>
      <c r="H56" s="57">
        <f t="shared" si="10"/>
        <v>181967</v>
      </c>
      <c r="I56" s="57">
        <f t="shared" si="10"/>
        <v>89911</v>
      </c>
      <c r="J56" s="57">
        <f t="shared" si="10"/>
        <v>264979</v>
      </c>
      <c r="K56" s="57">
        <f t="shared" si="10"/>
        <v>1653170</v>
      </c>
      <c r="L56" s="57">
        <f t="shared" si="10"/>
        <v>610065</v>
      </c>
      <c r="M56" s="57">
        <f t="shared" si="10"/>
        <v>699219</v>
      </c>
      <c r="N56" s="57">
        <f t="shared" si="10"/>
        <v>435115</v>
      </c>
      <c r="O56" s="57">
        <f t="shared" si="10"/>
        <v>472964</v>
      </c>
      <c r="P56" s="57">
        <f t="shared" si="10"/>
        <v>81059</v>
      </c>
      <c r="Q56" s="57">
        <f t="shared" si="10"/>
        <v>277788</v>
      </c>
      <c r="R56" s="71">
        <f t="shared" si="10"/>
        <v>178137</v>
      </c>
    </row>
    <row r="57" spans="1:18" ht="28.5" customHeight="1">
      <c r="A57" s="63" t="s">
        <v>287</v>
      </c>
      <c r="B57" s="172" t="s">
        <v>288</v>
      </c>
      <c r="C57" s="172"/>
      <c r="D57" s="172"/>
      <c r="E57" s="181" t="s">
        <v>289</v>
      </c>
      <c r="F57" s="181"/>
      <c r="G57" s="56">
        <f>'給水'!T18</f>
        <v>3265</v>
      </c>
      <c r="H57" s="57">
        <f>'給水'!T19</f>
        <v>369</v>
      </c>
      <c r="I57" s="57">
        <f>'給水'!T20</f>
        <v>393</v>
      </c>
      <c r="J57" s="57">
        <f>'給水'!T21</f>
        <v>380</v>
      </c>
      <c r="K57" s="57">
        <f>'給水'!T22</f>
        <v>8596</v>
      </c>
      <c r="L57" s="57">
        <f>'給水'!T23</f>
        <v>2670</v>
      </c>
      <c r="M57" s="57">
        <f>'給水'!T24</f>
        <v>3342</v>
      </c>
      <c r="N57" s="57">
        <f>'給水'!T25</f>
        <v>2429</v>
      </c>
      <c r="O57" s="57">
        <f>'給水'!T26</f>
        <v>1883</v>
      </c>
      <c r="P57" s="57">
        <f>'給水'!T27</f>
        <v>580</v>
      </c>
      <c r="Q57" s="57">
        <f>'給水'!T28</f>
        <v>1562</v>
      </c>
      <c r="R57" s="71">
        <f>'給水'!T29</f>
        <v>821</v>
      </c>
    </row>
    <row r="58" spans="1:18" ht="28.5" customHeight="1">
      <c r="A58" s="182" t="s">
        <v>290</v>
      </c>
      <c r="B58" s="64" t="s">
        <v>291</v>
      </c>
      <c r="C58" s="161" t="s">
        <v>292</v>
      </c>
      <c r="D58" s="161"/>
      <c r="E58" s="162" t="s">
        <v>293</v>
      </c>
      <c r="F58" s="162"/>
      <c r="G58" s="56">
        <f aca="true" t="shared" si="11" ref="G58:R58">G37/G57</f>
        <v>270.4364471669219</v>
      </c>
      <c r="H58" s="57">
        <f t="shared" si="11"/>
        <v>291.99457994579944</v>
      </c>
      <c r="I58" s="57">
        <f t="shared" si="11"/>
        <v>210.72773536895673</v>
      </c>
      <c r="J58" s="57">
        <f t="shared" si="11"/>
        <v>453.36052631578946</v>
      </c>
      <c r="K58" s="57">
        <f t="shared" si="11"/>
        <v>220.53862261516986</v>
      </c>
      <c r="L58" s="57">
        <f t="shared" si="11"/>
        <v>224.8112359550562</v>
      </c>
      <c r="M58" s="57">
        <f t="shared" si="11"/>
        <v>239.7073608617594</v>
      </c>
      <c r="N58" s="57">
        <f t="shared" si="11"/>
        <v>201.24866200082337</v>
      </c>
      <c r="O58" s="57">
        <f t="shared" si="11"/>
        <v>256.9447689856612</v>
      </c>
      <c r="P58" s="57">
        <f t="shared" si="11"/>
        <v>169.26724137931035</v>
      </c>
      <c r="Q58" s="57">
        <f t="shared" si="11"/>
        <v>198.21510883482713</v>
      </c>
      <c r="R58" s="71">
        <f t="shared" si="11"/>
        <v>237.15956151035323</v>
      </c>
    </row>
    <row r="59" spans="1:18" ht="28.5" customHeight="1">
      <c r="A59" s="182"/>
      <c r="B59" s="64" t="s">
        <v>294</v>
      </c>
      <c r="C59" s="161" t="s">
        <v>295</v>
      </c>
      <c r="D59" s="161"/>
      <c r="E59" s="162" t="s">
        <v>293</v>
      </c>
      <c r="F59" s="162"/>
      <c r="G59" s="56">
        <f aca="true" t="shared" si="12" ref="G59:R59">(G56-G55)/G57</f>
        <v>309.7733537519142</v>
      </c>
      <c r="H59" s="57">
        <f t="shared" si="12"/>
        <v>490.1544715447154</v>
      </c>
      <c r="I59" s="57">
        <f t="shared" si="12"/>
        <v>228.78117048346056</v>
      </c>
      <c r="J59" s="57">
        <f t="shared" si="12"/>
        <v>697.3131578947368</v>
      </c>
      <c r="K59" s="57">
        <f t="shared" si="12"/>
        <v>192.318520241973</v>
      </c>
      <c r="L59" s="57">
        <f t="shared" si="12"/>
        <v>228.48876404494382</v>
      </c>
      <c r="M59" s="57">
        <f t="shared" si="12"/>
        <v>209.22172351885098</v>
      </c>
      <c r="N59" s="57">
        <f t="shared" si="12"/>
        <v>179.13338822560723</v>
      </c>
      <c r="O59" s="57">
        <f t="shared" si="12"/>
        <v>249.65958576739246</v>
      </c>
      <c r="P59" s="57">
        <f t="shared" si="12"/>
        <v>139.75689655172414</v>
      </c>
      <c r="Q59" s="57">
        <f t="shared" si="12"/>
        <v>177.84122919334186</v>
      </c>
      <c r="R59" s="71">
        <f t="shared" si="12"/>
        <v>216.97563946406822</v>
      </c>
    </row>
    <row r="60" spans="1:18" ht="28.5" customHeight="1">
      <c r="A60" s="182"/>
      <c r="B60" s="65" t="s">
        <v>296</v>
      </c>
      <c r="C60" s="157" t="s">
        <v>297</v>
      </c>
      <c r="D60" s="157"/>
      <c r="E60" s="158" t="s">
        <v>293</v>
      </c>
      <c r="F60" s="158"/>
      <c r="G60" s="66">
        <f>(G51+G52+(G53*(45/73)))/G57</f>
        <v>197.00161110994569</v>
      </c>
      <c r="H60" s="67">
        <f>(H51+H52+(H53*(45/73)))/H57</f>
        <v>355.32490626276126</v>
      </c>
      <c r="I60" s="67">
        <f>(I51+I52+(I53*(45/73)))/I57</f>
        <v>157.25190839694656</v>
      </c>
      <c r="J60" s="67">
        <f>(J51+J52+(J53*(45/73)))/J57</f>
        <v>513.3993150684931</v>
      </c>
      <c r="K60" s="67">
        <f aca="true" t="shared" si="13" ref="K60:R60">(K51+K52+(K53*(32/54)))/K57</f>
        <v>91.72432483670269</v>
      </c>
      <c r="L60" s="67">
        <f t="shared" si="13"/>
        <v>154.8737827715356</v>
      </c>
      <c r="M60" s="67">
        <f t="shared" si="13"/>
        <v>122.511758317264</v>
      </c>
      <c r="N60" s="67">
        <f t="shared" si="13"/>
        <v>93.02659225713981</v>
      </c>
      <c r="O60" s="67">
        <f t="shared" si="13"/>
        <v>152.9694734564623</v>
      </c>
      <c r="P60" s="67">
        <f t="shared" si="13"/>
        <v>61.422413793103445</v>
      </c>
      <c r="Q60" s="67">
        <f t="shared" si="13"/>
        <v>100.35915492957747</v>
      </c>
      <c r="R60" s="72">
        <f t="shared" si="13"/>
        <v>91.76004872107187</v>
      </c>
    </row>
    <row r="61" spans="7:20" ht="15" customHeight="1"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73"/>
      <c r="T61" s="47"/>
    </row>
    <row r="62" spans="7:20" ht="15" customHeight="1">
      <c r="G62" s="69"/>
      <c r="H62" s="69"/>
      <c r="I62" s="69"/>
      <c r="J62" s="69"/>
      <c r="K62" s="74" t="s">
        <v>244</v>
      </c>
      <c r="L62" s="69"/>
      <c r="N62" s="69"/>
      <c r="O62" s="69"/>
      <c r="P62" s="75"/>
      <c r="Q62" s="75"/>
      <c r="R62" s="75"/>
      <c r="S62" s="69"/>
      <c r="T62" s="69"/>
    </row>
    <row r="63" spans="1:14" ht="15" customHeight="1">
      <c r="A63" s="178" t="s">
        <v>245</v>
      </c>
      <c r="B63" s="178"/>
      <c r="C63" s="178"/>
      <c r="D63" s="178"/>
      <c r="E63" s="178"/>
      <c r="F63" s="178"/>
      <c r="G63" s="179" t="s">
        <v>310</v>
      </c>
      <c r="H63" s="180" t="s">
        <v>311</v>
      </c>
      <c r="I63" s="180" t="s">
        <v>312</v>
      </c>
      <c r="J63" s="174" t="s">
        <v>313</v>
      </c>
      <c r="K63" s="175" t="s">
        <v>314</v>
      </c>
      <c r="L63" s="76"/>
      <c r="N63" s="77"/>
    </row>
    <row r="64" spans="1:14" ht="15" customHeight="1">
      <c r="A64" s="178"/>
      <c r="B64" s="178"/>
      <c r="C64" s="178"/>
      <c r="D64" s="178"/>
      <c r="E64" s="178"/>
      <c r="F64" s="178"/>
      <c r="G64" s="179"/>
      <c r="H64" s="180"/>
      <c r="I64" s="180"/>
      <c r="J64" s="174"/>
      <c r="K64" s="175"/>
      <c r="L64" s="76"/>
      <c r="N64" s="77"/>
    </row>
    <row r="65" spans="1:14" ht="15" customHeight="1">
      <c r="A65" s="178"/>
      <c r="B65" s="178"/>
      <c r="C65" s="178"/>
      <c r="D65" s="178"/>
      <c r="E65" s="178"/>
      <c r="F65" s="178"/>
      <c r="G65" s="179"/>
      <c r="H65" s="180"/>
      <c r="I65" s="180"/>
      <c r="J65" s="174"/>
      <c r="K65" s="175"/>
      <c r="L65" s="76"/>
      <c r="N65" s="78"/>
    </row>
    <row r="66" spans="1:14" ht="28.5" customHeight="1">
      <c r="A66" s="176" t="s">
        <v>258</v>
      </c>
      <c r="B66" s="48"/>
      <c r="C66" s="177" t="s">
        <v>259</v>
      </c>
      <c r="D66" s="177"/>
      <c r="E66" s="177"/>
      <c r="F66" s="49"/>
      <c r="G66" s="79">
        <v>3771284</v>
      </c>
      <c r="H66" s="51">
        <v>3629422</v>
      </c>
      <c r="I66" s="51">
        <v>535721</v>
      </c>
      <c r="J66" s="51">
        <v>339279</v>
      </c>
      <c r="K66" s="80">
        <f aca="true" t="shared" si="14" ref="K66:K86">SUM(G6:R6)+SUM(G36:R36)+SUM(G66:J66)</f>
        <v>27834055</v>
      </c>
      <c r="L66" s="81"/>
      <c r="M66" s="81"/>
      <c r="N66" s="81"/>
    </row>
    <row r="67" spans="1:14" ht="28.5" customHeight="1">
      <c r="A67" s="176"/>
      <c r="B67" s="53"/>
      <c r="C67" s="54" t="s">
        <v>260</v>
      </c>
      <c r="D67" s="161" t="s">
        <v>261</v>
      </c>
      <c r="E67" s="161"/>
      <c r="F67" s="55"/>
      <c r="G67" s="82">
        <v>3372794</v>
      </c>
      <c r="H67" s="57">
        <v>2744860</v>
      </c>
      <c r="I67" s="57">
        <v>522113</v>
      </c>
      <c r="J67" s="57">
        <v>303144</v>
      </c>
      <c r="K67" s="83">
        <f t="shared" si="14"/>
        <v>25189870</v>
      </c>
      <c r="L67" s="81"/>
      <c r="M67" s="81"/>
      <c r="N67" s="81"/>
    </row>
    <row r="68" spans="1:14" ht="28.5" customHeight="1">
      <c r="A68" s="176"/>
      <c r="B68" s="53"/>
      <c r="C68" s="54"/>
      <c r="D68" s="161" t="s">
        <v>262</v>
      </c>
      <c r="E68" s="161"/>
      <c r="F68" s="55"/>
      <c r="G68" s="82">
        <v>206541</v>
      </c>
      <c r="H68" s="57">
        <v>127439</v>
      </c>
      <c r="I68" s="57">
        <v>66</v>
      </c>
      <c r="J68" s="57">
        <v>12000</v>
      </c>
      <c r="K68" s="83">
        <f t="shared" si="14"/>
        <v>733129</v>
      </c>
      <c r="L68" s="81"/>
      <c r="M68" s="81"/>
      <c r="N68" s="81"/>
    </row>
    <row r="69" spans="1:14" ht="28.5" customHeight="1">
      <c r="A69" s="176"/>
      <c r="B69" s="54"/>
      <c r="C69" s="161" t="s">
        <v>263</v>
      </c>
      <c r="D69" s="161"/>
      <c r="E69" s="161"/>
      <c r="F69" s="55"/>
      <c r="G69" s="82">
        <f>G86</f>
        <v>3569599</v>
      </c>
      <c r="H69" s="57">
        <f>H86</f>
        <v>3458252</v>
      </c>
      <c r="I69" s="57">
        <f>I86</f>
        <v>495069</v>
      </c>
      <c r="J69" s="57">
        <f>J86</f>
        <v>285420</v>
      </c>
      <c r="K69" s="83">
        <f t="shared" si="14"/>
        <v>24871054</v>
      </c>
      <c r="L69" s="81"/>
      <c r="M69" s="81"/>
      <c r="N69" s="81"/>
    </row>
    <row r="70" spans="1:14" ht="28.5" customHeight="1">
      <c r="A70" s="176"/>
      <c r="B70" s="54"/>
      <c r="C70" s="161" t="s">
        <v>264</v>
      </c>
      <c r="D70" s="161"/>
      <c r="E70" s="161"/>
      <c r="F70" s="55"/>
      <c r="G70" s="82">
        <f>G66-G69</f>
        <v>201685</v>
      </c>
      <c r="H70" s="57">
        <f>H66-H69</f>
        <v>171170</v>
      </c>
      <c r="I70" s="57">
        <f>I66-I69</f>
        <v>40652</v>
      </c>
      <c r="J70" s="57">
        <f>J66-J69</f>
        <v>53859</v>
      </c>
      <c r="K70" s="83">
        <f t="shared" si="14"/>
        <v>2963001</v>
      </c>
      <c r="L70" s="81"/>
      <c r="M70" s="81"/>
      <c r="N70" s="81"/>
    </row>
    <row r="71" spans="1:14" ht="28.5" customHeight="1">
      <c r="A71" s="171" t="s">
        <v>265</v>
      </c>
      <c r="B71" s="54"/>
      <c r="C71" s="161" t="s">
        <v>266</v>
      </c>
      <c r="D71" s="161"/>
      <c r="E71" s="161"/>
      <c r="F71" s="55"/>
      <c r="G71" s="82">
        <v>329176</v>
      </c>
      <c r="H71" s="57">
        <v>58544</v>
      </c>
      <c r="I71" s="57">
        <v>0</v>
      </c>
      <c r="J71" s="57">
        <v>72000</v>
      </c>
      <c r="K71" s="83">
        <f t="shared" si="14"/>
        <v>3899596</v>
      </c>
      <c r="L71" s="81"/>
      <c r="M71" s="81"/>
      <c r="N71" s="81"/>
    </row>
    <row r="72" spans="1:14" ht="28.5" customHeight="1">
      <c r="A72" s="171"/>
      <c r="B72" s="53"/>
      <c r="C72" s="172" t="s">
        <v>267</v>
      </c>
      <c r="D72" s="172"/>
      <c r="E72" s="172"/>
      <c r="F72" s="60"/>
      <c r="G72" s="82">
        <v>1143191</v>
      </c>
      <c r="H72" s="57">
        <v>1150677</v>
      </c>
      <c r="I72" s="57">
        <v>139955</v>
      </c>
      <c r="J72" s="57">
        <v>219126</v>
      </c>
      <c r="K72" s="83">
        <f t="shared" si="14"/>
        <v>13335717</v>
      </c>
      <c r="L72" s="81"/>
      <c r="M72" s="81"/>
      <c r="N72" s="81"/>
    </row>
    <row r="73" spans="1:14" ht="28.5" customHeight="1">
      <c r="A73" s="171"/>
      <c r="B73" s="53"/>
      <c r="C73" s="54"/>
      <c r="D73" s="161" t="s">
        <v>268</v>
      </c>
      <c r="E73" s="161"/>
      <c r="F73" s="55"/>
      <c r="G73" s="82">
        <v>323422</v>
      </c>
      <c r="H73" s="57">
        <v>0</v>
      </c>
      <c r="I73" s="57">
        <v>0</v>
      </c>
      <c r="J73" s="57">
        <v>55664</v>
      </c>
      <c r="K73" s="83">
        <f t="shared" si="14"/>
        <v>1124505</v>
      </c>
      <c r="L73" s="81"/>
      <c r="M73" s="81"/>
      <c r="N73" s="81"/>
    </row>
    <row r="74" spans="1:14" ht="28.5" customHeight="1">
      <c r="A74" s="171"/>
      <c r="B74" s="53"/>
      <c r="C74" s="54"/>
      <c r="D74" s="161" t="s">
        <v>269</v>
      </c>
      <c r="E74" s="161"/>
      <c r="F74" s="55"/>
      <c r="G74" s="82">
        <v>241343</v>
      </c>
      <c r="H74" s="57">
        <v>371482</v>
      </c>
      <c r="I74" s="57">
        <v>23718</v>
      </c>
      <c r="J74" s="57">
        <v>82394</v>
      </c>
      <c r="K74" s="83">
        <f t="shared" si="14"/>
        <v>6977023</v>
      </c>
      <c r="L74" s="81"/>
      <c r="M74" s="81"/>
      <c r="N74" s="81"/>
    </row>
    <row r="75" spans="1:14" ht="28.5" customHeight="1">
      <c r="A75" s="171"/>
      <c r="B75" s="53"/>
      <c r="C75" s="54"/>
      <c r="D75" s="161" t="s">
        <v>270</v>
      </c>
      <c r="E75" s="161"/>
      <c r="F75" s="55"/>
      <c r="G75" s="82">
        <v>556870</v>
      </c>
      <c r="H75" s="57">
        <v>779195</v>
      </c>
      <c r="I75" s="57">
        <v>116237</v>
      </c>
      <c r="J75" s="57">
        <v>81068</v>
      </c>
      <c r="K75" s="83">
        <f t="shared" si="14"/>
        <v>5193332</v>
      </c>
      <c r="L75" s="81"/>
      <c r="M75" s="81"/>
      <c r="N75" s="81"/>
    </row>
    <row r="76" spans="1:14" ht="28.5" customHeight="1">
      <c r="A76" s="171"/>
      <c r="B76" s="61"/>
      <c r="C76" s="173" t="s">
        <v>271</v>
      </c>
      <c r="D76" s="173"/>
      <c r="E76" s="173"/>
      <c r="F76" s="62"/>
      <c r="G76" s="82">
        <f>G71-G72</f>
        <v>-814015</v>
      </c>
      <c r="H76" s="84">
        <f>H71-H72</f>
        <v>-1092133</v>
      </c>
      <c r="I76" s="57">
        <f>I71-I72</f>
        <v>-139955</v>
      </c>
      <c r="J76" s="57">
        <f>J71-J72</f>
        <v>-147126</v>
      </c>
      <c r="K76" s="85">
        <f t="shared" si="14"/>
        <v>-9436121</v>
      </c>
      <c r="L76" s="86"/>
      <c r="M76" s="81"/>
      <c r="N76" s="81"/>
    </row>
    <row r="77" spans="1:14" ht="28.5" customHeight="1">
      <c r="A77" s="171" t="s">
        <v>272</v>
      </c>
      <c r="B77" s="54"/>
      <c r="C77" s="161" t="s">
        <v>273</v>
      </c>
      <c r="D77" s="161"/>
      <c r="E77" s="161"/>
      <c r="F77" s="55"/>
      <c r="G77" s="82">
        <v>346149</v>
      </c>
      <c r="H77" s="57">
        <v>422090</v>
      </c>
      <c r="I77" s="57">
        <v>40220</v>
      </c>
      <c r="J77" s="57">
        <v>12516</v>
      </c>
      <c r="K77" s="83">
        <f t="shared" si="14"/>
        <v>3218574</v>
      </c>
      <c r="L77" s="81"/>
      <c r="M77" s="81"/>
      <c r="N77" s="81"/>
    </row>
    <row r="78" spans="1:14" ht="28.5" customHeight="1">
      <c r="A78" s="171"/>
      <c r="B78" s="54"/>
      <c r="C78" s="161" t="s">
        <v>274</v>
      </c>
      <c r="D78" s="161"/>
      <c r="E78" s="161"/>
      <c r="F78" s="55"/>
      <c r="G78" s="82">
        <v>22408</v>
      </c>
      <c r="H78" s="57">
        <v>0</v>
      </c>
      <c r="I78" s="57">
        <v>3494</v>
      </c>
      <c r="J78" s="57">
        <v>16592</v>
      </c>
      <c r="K78" s="83">
        <f t="shared" si="14"/>
        <v>391926</v>
      </c>
      <c r="L78" s="81"/>
      <c r="M78" s="81"/>
      <c r="N78" s="81"/>
    </row>
    <row r="79" spans="1:14" ht="28.5" customHeight="1">
      <c r="A79" s="171"/>
      <c r="B79" s="54"/>
      <c r="C79" s="161" t="s">
        <v>275</v>
      </c>
      <c r="D79" s="161"/>
      <c r="E79" s="161"/>
      <c r="F79" s="55"/>
      <c r="G79" s="82">
        <v>103372</v>
      </c>
      <c r="H79" s="57">
        <v>313010</v>
      </c>
      <c r="I79" s="57">
        <v>25622</v>
      </c>
      <c r="J79" s="57">
        <v>29916</v>
      </c>
      <c r="K79" s="83">
        <f t="shared" si="14"/>
        <v>1012787</v>
      </c>
      <c r="L79" s="81"/>
      <c r="M79" s="81"/>
      <c r="N79" s="81"/>
    </row>
    <row r="80" spans="1:14" ht="28.5" customHeight="1">
      <c r="A80" s="171"/>
      <c r="B80" s="54"/>
      <c r="C80" s="161" t="s">
        <v>276</v>
      </c>
      <c r="D80" s="161"/>
      <c r="E80" s="161"/>
      <c r="F80" s="55"/>
      <c r="G80" s="82">
        <v>7195</v>
      </c>
      <c r="H80" s="57">
        <v>0</v>
      </c>
      <c r="I80" s="57">
        <v>147</v>
      </c>
      <c r="J80" s="57">
        <v>488</v>
      </c>
      <c r="K80" s="83">
        <f t="shared" si="14"/>
        <v>70413</v>
      </c>
      <c r="L80" s="81"/>
      <c r="M80" s="81"/>
      <c r="N80" s="81"/>
    </row>
    <row r="81" spans="1:14" ht="28.5" customHeight="1">
      <c r="A81" s="171"/>
      <c r="B81" s="54" t="s">
        <v>277</v>
      </c>
      <c r="C81" s="161" t="s">
        <v>278</v>
      </c>
      <c r="D81" s="161"/>
      <c r="E81" s="161"/>
      <c r="F81" s="55"/>
      <c r="G81" s="82">
        <v>223701</v>
      </c>
      <c r="H81" s="57">
        <v>256614</v>
      </c>
      <c r="I81" s="57">
        <v>53182</v>
      </c>
      <c r="J81" s="57">
        <v>59169</v>
      </c>
      <c r="K81" s="83">
        <f t="shared" si="14"/>
        <v>1966459</v>
      </c>
      <c r="L81" s="81"/>
      <c r="M81" s="81"/>
      <c r="N81" s="81"/>
    </row>
    <row r="82" spans="1:14" ht="28.5" customHeight="1">
      <c r="A82" s="171"/>
      <c r="B82" s="54" t="s">
        <v>279</v>
      </c>
      <c r="C82" s="161" t="s">
        <v>280</v>
      </c>
      <c r="D82" s="161"/>
      <c r="E82" s="161"/>
      <c r="F82" s="55"/>
      <c r="G82" s="82">
        <v>1001764</v>
      </c>
      <c r="H82" s="57">
        <v>962111</v>
      </c>
      <c r="I82" s="57">
        <v>130841</v>
      </c>
      <c r="J82" s="57">
        <v>129241</v>
      </c>
      <c r="K82" s="83">
        <f t="shared" si="14"/>
        <v>7849368</v>
      </c>
      <c r="L82" s="81"/>
      <c r="M82" s="46"/>
      <c r="N82" s="87"/>
    </row>
    <row r="83" spans="1:14" ht="28.5" customHeight="1">
      <c r="A83" s="171"/>
      <c r="B83" s="54" t="s">
        <v>281</v>
      </c>
      <c r="C83" s="161" t="s">
        <v>282</v>
      </c>
      <c r="D83" s="161"/>
      <c r="E83" s="161"/>
      <c r="F83" s="55"/>
      <c r="G83" s="82">
        <v>1450155</v>
      </c>
      <c r="H83" s="57">
        <v>484261</v>
      </c>
      <c r="I83" s="57">
        <v>202175</v>
      </c>
      <c r="J83" s="57">
        <v>0</v>
      </c>
      <c r="K83" s="83">
        <f t="shared" si="14"/>
        <v>6018022</v>
      </c>
      <c r="L83" s="81"/>
      <c r="M83" s="46"/>
      <c r="N83" s="88"/>
    </row>
    <row r="84" spans="1:14" ht="28.5" customHeight="1">
      <c r="A84" s="171"/>
      <c r="B84" s="54"/>
      <c r="C84" s="161" t="s">
        <v>18</v>
      </c>
      <c r="D84" s="161"/>
      <c r="E84" s="161"/>
      <c r="F84" s="55"/>
      <c r="G84" s="82">
        <v>414393</v>
      </c>
      <c r="H84" s="57">
        <v>467742</v>
      </c>
      <c r="I84" s="57">
        <v>39388</v>
      </c>
      <c r="J84" s="57">
        <v>26462</v>
      </c>
      <c r="K84" s="83">
        <f t="shared" si="14"/>
        <v>3765793</v>
      </c>
      <c r="L84" s="81"/>
      <c r="M84" s="46"/>
      <c r="N84" s="87"/>
    </row>
    <row r="85" spans="1:14" ht="28.5" customHeight="1">
      <c r="A85" s="171"/>
      <c r="B85" s="54" t="s">
        <v>283</v>
      </c>
      <c r="C85" s="161" t="s">
        <v>284</v>
      </c>
      <c r="D85" s="161"/>
      <c r="E85" s="161"/>
      <c r="F85" s="55"/>
      <c r="G85" s="82">
        <v>462</v>
      </c>
      <c r="H85" s="57">
        <v>552424</v>
      </c>
      <c r="I85" s="57">
        <v>0</v>
      </c>
      <c r="J85" s="57">
        <v>11036</v>
      </c>
      <c r="K85" s="83">
        <f t="shared" si="14"/>
        <v>606100</v>
      </c>
      <c r="L85" s="81"/>
      <c r="M85" s="46"/>
      <c r="N85" s="88"/>
    </row>
    <row r="86" spans="1:14" ht="28.5" customHeight="1">
      <c r="A86" s="171"/>
      <c r="B86" s="54" t="s">
        <v>285</v>
      </c>
      <c r="C86" s="161" t="s">
        <v>286</v>
      </c>
      <c r="D86" s="161"/>
      <c r="E86" s="161"/>
      <c r="F86" s="55"/>
      <c r="G86" s="82">
        <f>SUM(G77:G85)</f>
        <v>3569599</v>
      </c>
      <c r="H86" s="57">
        <f>SUM(H77:H85)</f>
        <v>3458252</v>
      </c>
      <c r="I86" s="57">
        <f>SUM(I77:I85)</f>
        <v>495069</v>
      </c>
      <c r="J86" s="57">
        <f>SUM(J77:J85)</f>
        <v>285420</v>
      </c>
      <c r="K86" s="83">
        <f t="shared" si="14"/>
        <v>24899442</v>
      </c>
      <c r="L86" s="81"/>
      <c r="M86" s="46"/>
      <c r="N86" s="87"/>
    </row>
    <row r="87" spans="1:11" ht="14.25" customHeight="1">
      <c r="A87" s="170" t="s">
        <v>287</v>
      </c>
      <c r="B87" s="161" t="s">
        <v>288</v>
      </c>
      <c r="C87" s="161"/>
      <c r="D87" s="161"/>
      <c r="E87" s="162" t="s">
        <v>289</v>
      </c>
      <c r="F87" s="162"/>
      <c r="G87" s="168">
        <f>'給水'!T30</f>
        <v>16476</v>
      </c>
      <c r="H87" s="164">
        <f>'給水'!T31</f>
        <v>12599</v>
      </c>
      <c r="I87" s="169">
        <f>'給水'!T32</f>
        <v>2354</v>
      </c>
      <c r="J87" s="169">
        <f>'給水'!T33</f>
        <v>1108</v>
      </c>
      <c r="K87" s="166">
        <f>SUM(G27:R27)+SUM(G57:R57)+SUM(G87:J88)</f>
        <v>116006</v>
      </c>
    </row>
    <row r="88" spans="1:11" ht="14.25" customHeight="1">
      <c r="A88" s="170"/>
      <c r="B88" s="161"/>
      <c r="C88" s="161"/>
      <c r="D88" s="161"/>
      <c r="E88" s="162"/>
      <c r="F88" s="162"/>
      <c r="G88" s="168"/>
      <c r="H88" s="164"/>
      <c r="I88" s="169"/>
      <c r="J88" s="169"/>
      <c r="K88" s="166"/>
    </row>
    <row r="89" spans="1:13" ht="14.25" customHeight="1">
      <c r="A89" s="167" t="s">
        <v>290</v>
      </c>
      <c r="B89" s="160" t="s">
        <v>291</v>
      </c>
      <c r="C89" s="161" t="s">
        <v>292</v>
      </c>
      <c r="D89" s="161"/>
      <c r="E89" s="162" t="s">
        <v>293</v>
      </c>
      <c r="F89" s="162"/>
      <c r="G89" s="168">
        <f>G67/G87</f>
        <v>204.70951687302744</v>
      </c>
      <c r="H89" s="164">
        <f>H67/H87</f>
        <v>217.86332248591157</v>
      </c>
      <c r="I89" s="164">
        <f>I67/I87</f>
        <v>221.7982158028887</v>
      </c>
      <c r="J89" s="164">
        <f>J67/J87</f>
        <v>273.5956678700361</v>
      </c>
      <c r="K89" s="165">
        <f>K67/K87</f>
        <v>217.14282019895523</v>
      </c>
      <c r="L89" s="133" t="s">
        <v>315</v>
      </c>
      <c r="M89" s="87" t="s">
        <v>260</v>
      </c>
    </row>
    <row r="90" spans="1:13" ht="14.25" customHeight="1">
      <c r="A90" s="167"/>
      <c r="B90" s="160"/>
      <c r="C90" s="161"/>
      <c r="D90" s="161"/>
      <c r="E90" s="162"/>
      <c r="F90" s="162"/>
      <c r="G90" s="168"/>
      <c r="H90" s="164"/>
      <c r="I90" s="164"/>
      <c r="J90" s="164"/>
      <c r="K90" s="165"/>
      <c r="L90" s="133"/>
      <c r="M90" s="88" t="s">
        <v>287</v>
      </c>
    </row>
    <row r="91" spans="1:13" ht="14.25" customHeight="1">
      <c r="A91" s="167"/>
      <c r="B91" s="160" t="s">
        <v>294</v>
      </c>
      <c r="C91" s="161" t="s">
        <v>295</v>
      </c>
      <c r="D91" s="161"/>
      <c r="E91" s="162" t="s">
        <v>293</v>
      </c>
      <c r="F91" s="162"/>
      <c r="G91" s="163">
        <f>(G86-G85)/G87</f>
        <v>216.62642631706726</v>
      </c>
      <c r="H91" s="164">
        <f>(H86-H85)/H87</f>
        <v>230.63957456941026</v>
      </c>
      <c r="I91" s="164">
        <f>(I86-I85)/I87</f>
        <v>210.30968564146133</v>
      </c>
      <c r="J91" s="164">
        <f>(J86-J85)/J87</f>
        <v>247.63898916967509</v>
      </c>
      <c r="K91" s="165">
        <f>(K86-K85)/K87</f>
        <v>209.4145302829164</v>
      </c>
      <c r="L91" s="133" t="s">
        <v>316</v>
      </c>
      <c r="M91" s="87" t="s">
        <v>317</v>
      </c>
    </row>
    <row r="92" spans="1:13" ht="14.25" customHeight="1">
      <c r="A92" s="167"/>
      <c r="B92" s="160"/>
      <c r="C92" s="161"/>
      <c r="D92" s="161"/>
      <c r="E92" s="162"/>
      <c r="F92" s="162"/>
      <c r="G92" s="163"/>
      <c r="H92" s="164"/>
      <c r="I92" s="164"/>
      <c r="J92" s="164"/>
      <c r="K92" s="165"/>
      <c r="L92" s="133"/>
      <c r="M92" s="88" t="s">
        <v>287</v>
      </c>
    </row>
    <row r="93" spans="1:17" ht="14.25" customHeight="1">
      <c r="A93" s="167"/>
      <c r="B93" s="156" t="s">
        <v>296</v>
      </c>
      <c r="C93" s="157" t="s">
        <v>297</v>
      </c>
      <c r="D93" s="157"/>
      <c r="E93" s="158" t="s">
        <v>293</v>
      </c>
      <c r="F93" s="158"/>
      <c r="G93" s="159">
        <f>(G81+G82+(G83*(68/91)))/G87</f>
        <v>140.14914467663922</v>
      </c>
      <c r="H93" s="134">
        <f>(H81+H82+(H83*(68/91)))/H87</f>
        <v>125.45363621218848</v>
      </c>
      <c r="I93" s="134">
        <f>(I81+I82+(I83*(68/91)))/I87</f>
        <v>142.3529414510723</v>
      </c>
      <c r="J93" s="134">
        <f>(J81+J82+(J83*(68/91)))/J87</f>
        <v>170.0451263537906</v>
      </c>
      <c r="K93" s="135">
        <f>(K81+K82+(K83*(48/70)))/K87</f>
        <v>120.18749596695737</v>
      </c>
      <c r="L93" s="133" t="s">
        <v>318</v>
      </c>
      <c r="M93" s="89" t="s">
        <v>319</v>
      </c>
      <c r="N93" s="46" t="s">
        <v>320</v>
      </c>
      <c r="O93" s="90" t="s">
        <v>321</v>
      </c>
      <c r="Q93" s="91"/>
    </row>
    <row r="94" spans="1:15" ht="14.25" customHeight="1">
      <c r="A94" s="167"/>
      <c r="B94" s="156"/>
      <c r="C94" s="157"/>
      <c r="D94" s="157"/>
      <c r="E94" s="158"/>
      <c r="F94" s="158"/>
      <c r="G94" s="159"/>
      <c r="H94" s="134"/>
      <c r="I94" s="134"/>
      <c r="J94" s="134"/>
      <c r="K94" s="135"/>
      <c r="L94" s="133"/>
      <c r="M94" s="88" t="s">
        <v>287</v>
      </c>
      <c r="N94" s="88"/>
      <c r="O94" s="45" t="s">
        <v>322</v>
      </c>
    </row>
    <row r="97" spans="1:2" ht="30" customHeight="1">
      <c r="A97"/>
      <c r="B97"/>
    </row>
  </sheetData>
  <sheetProtection selectLockedCells="1" selectUnlockedCells="1"/>
  <mergeCells count="159">
    <mergeCell ref="A1:D2"/>
    <mergeCell ref="A3:F5"/>
    <mergeCell ref="G3:G5"/>
    <mergeCell ref="H3:H5"/>
    <mergeCell ref="O3:O5"/>
    <mergeCell ref="P3:P5"/>
    <mergeCell ref="I3:I5"/>
    <mergeCell ref="J3:J5"/>
    <mergeCell ref="K3:K5"/>
    <mergeCell ref="L3:L5"/>
    <mergeCell ref="Q3:Q5"/>
    <mergeCell ref="R3:R5"/>
    <mergeCell ref="A6:A10"/>
    <mergeCell ref="C6:E6"/>
    <mergeCell ref="D7:E7"/>
    <mergeCell ref="D8:E8"/>
    <mergeCell ref="C9:E9"/>
    <mergeCell ref="C10:E10"/>
    <mergeCell ref="M3:M5"/>
    <mergeCell ref="N3:N5"/>
    <mergeCell ref="A11:A16"/>
    <mergeCell ref="C11:E11"/>
    <mergeCell ref="C12:E12"/>
    <mergeCell ref="D13:E13"/>
    <mergeCell ref="D14:E14"/>
    <mergeCell ref="D15:E15"/>
    <mergeCell ref="C16:E16"/>
    <mergeCell ref="A17:A2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7:D27"/>
    <mergeCell ref="E27:F27"/>
    <mergeCell ref="A28:A30"/>
    <mergeCell ref="C28:D28"/>
    <mergeCell ref="E28:F28"/>
    <mergeCell ref="C29:D29"/>
    <mergeCell ref="E29:F29"/>
    <mergeCell ref="C30:D30"/>
    <mergeCell ref="E30:F30"/>
    <mergeCell ref="A33:F35"/>
    <mergeCell ref="G33:G35"/>
    <mergeCell ref="H33:H35"/>
    <mergeCell ref="I33:I35"/>
    <mergeCell ref="Q33:Q35"/>
    <mergeCell ref="J33:J35"/>
    <mergeCell ref="K33:K35"/>
    <mergeCell ref="L33:L35"/>
    <mergeCell ref="M33:M35"/>
    <mergeCell ref="R33:R35"/>
    <mergeCell ref="A36:A40"/>
    <mergeCell ref="C36:E36"/>
    <mergeCell ref="D37:E37"/>
    <mergeCell ref="D38:E38"/>
    <mergeCell ref="C39:E39"/>
    <mergeCell ref="C40:E40"/>
    <mergeCell ref="N33:N35"/>
    <mergeCell ref="O33:O35"/>
    <mergeCell ref="P33:P35"/>
    <mergeCell ref="A41:A46"/>
    <mergeCell ref="C41:E41"/>
    <mergeCell ref="C42:E42"/>
    <mergeCell ref="D43:E43"/>
    <mergeCell ref="D44:E44"/>
    <mergeCell ref="D45:E45"/>
    <mergeCell ref="C46:E46"/>
    <mergeCell ref="A47:A56"/>
    <mergeCell ref="C47:E47"/>
    <mergeCell ref="C48:E48"/>
    <mergeCell ref="C49:E49"/>
    <mergeCell ref="C50:E50"/>
    <mergeCell ref="C51:E51"/>
    <mergeCell ref="C52:E52"/>
    <mergeCell ref="C53:E53"/>
    <mergeCell ref="C54:E54"/>
    <mergeCell ref="C55:E55"/>
    <mergeCell ref="A58:A60"/>
    <mergeCell ref="C58:D58"/>
    <mergeCell ref="E58:F58"/>
    <mergeCell ref="C59:D59"/>
    <mergeCell ref="E59:F59"/>
    <mergeCell ref="C60:D60"/>
    <mergeCell ref="E60:F60"/>
    <mergeCell ref="H63:H65"/>
    <mergeCell ref="I63:I65"/>
    <mergeCell ref="C56:E56"/>
    <mergeCell ref="B57:D57"/>
    <mergeCell ref="E57:F57"/>
    <mergeCell ref="J63:J65"/>
    <mergeCell ref="K63:K65"/>
    <mergeCell ref="A66:A70"/>
    <mergeCell ref="C66:E66"/>
    <mergeCell ref="D67:E67"/>
    <mergeCell ref="D68:E68"/>
    <mergeCell ref="C69:E69"/>
    <mergeCell ref="C70:E70"/>
    <mergeCell ref="A63:F65"/>
    <mergeCell ref="G63:G65"/>
    <mergeCell ref="A71:A76"/>
    <mergeCell ref="C71:E71"/>
    <mergeCell ref="C72:E72"/>
    <mergeCell ref="D73:E73"/>
    <mergeCell ref="D74:E74"/>
    <mergeCell ref="D75:E75"/>
    <mergeCell ref="C76:E76"/>
    <mergeCell ref="C82:E82"/>
    <mergeCell ref="C83:E83"/>
    <mergeCell ref="C84:E84"/>
    <mergeCell ref="C85:E85"/>
    <mergeCell ref="C86:E86"/>
    <mergeCell ref="A87:A88"/>
    <mergeCell ref="B87:D88"/>
    <mergeCell ref="E87:F88"/>
    <mergeCell ref="A77:A86"/>
    <mergeCell ref="C77:E77"/>
    <mergeCell ref="C78:E78"/>
    <mergeCell ref="C79:E79"/>
    <mergeCell ref="C80:E80"/>
    <mergeCell ref="C81:E81"/>
    <mergeCell ref="G87:G88"/>
    <mergeCell ref="H87:H88"/>
    <mergeCell ref="I87:I88"/>
    <mergeCell ref="J87:J88"/>
    <mergeCell ref="K87:K88"/>
    <mergeCell ref="A89:A94"/>
    <mergeCell ref="B89:B90"/>
    <mergeCell ref="C89:D90"/>
    <mergeCell ref="E89:F90"/>
    <mergeCell ref="G89:G90"/>
    <mergeCell ref="H89:H90"/>
    <mergeCell ref="I89:I90"/>
    <mergeCell ref="J89:J90"/>
    <mergeCell ref="K89:K90"/>
    <mergeCell ref="L89:L90"/>
    <mergeCell ref="B91:B92"/>
    <mergeCell ref="C91:D92"/>
    <mergeCell ref="E91:F92"/>
    <mergeCell ref="G91:G92"/>
    <mergeCell ref="H91:H92"/>
    <mergeCell ref="I91:I92"/>
    <mergeCell ref="J91:J92"/>
    <mergeCell ref="K91:K92"/>
    <mergeCell ref="L91:L92"/>
    <mergeCell ref="B93:B94"/>
    <mergeCell ref="C93:D94"/>
    <mergeCell ref="E93:F94"/>
    <mergeCell ref="G93:G94"/>
    <mergeCell ref="L93:L94"/>
    <mergeCell ref="H93:H94"/>
    <mergeCell ref="I93:I94"/>
    <mergeCell ref="J93:J94"/>
    <mergeCell ref="K93:K94"/>
  </mergeCells>
  <printOptions horizontalCentered="1"/>
  <pageMargins left="0.5902777777777778" right="0.5902777777777778" top="0.5902777777777778" bottom="0.39375" header="0.5118055555555555" footer="0.5118055555555555"/>
  <pageSetup firstPageNumber="40" useFirstPageNumber="1" fitToHeight="3" fitToWidth="1" horizontalDpi="300" verticalDpi="300" orientation="landscape" pageOrder="overThenDown" paperSize="9"/>
  <rowBreaks count="2" manualBreakCount="2">
    <brk id="30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="105" zoomScaleNormal="105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" sqref="K1"/>
    </sheetView>
  </sheetViews>
  <sheetFormatPr defaultColWidth="9.00390625" defaultRowHeight="15" customHeight="1"/>
  <cols>
    <col min="1" max="1" width="15.625" style="45" customWidth="1"/>
    <col min="2" max="2" width="11.25390625" style="45" customWidth="1"/>
    <col min="3" max="3" width="9.375" style="45" customWidth="1"/>
    <col min="4" max="4" width="6.875" style="45" customWidth="1"/>
    <col min="5" max="6" width="9.375" style="45" customWidth="1"/>
    <col min="7" max="7" width="6.875" style="45" customWidth="1"/>
    <col min="8" max="8" width="9.375" style="45" customWidth="1"/>
    <col min="9" max="9" width="9.375" style="92" customWidth="1"/>
    <col min="10" max="10" width="9.375" style="45" customWidth="1"/>
    <col min="11" max="11" width="5.125" style="45" customWidth="1"/>
    <col min="12" max="12" width="4.625" style="45" customWidth="1"/>
    <col min="13" max="13" width="8.625" style="45" customWidth="1"/>
    <col min="14" max="14" width="22.625" style="45" customWidth="1"/>
    <col min="15" max="15" width="6.625" style="45" customWidth="1"/>
    <col min="16" max="16" width="4.625" style="45" customWidth="1"/>
    <col min="17" max="17" width="6.625" style="45" customWidth="1"/>
    <col min="18" max="16384" width="9.00390625" style="45" customWidth="1"/>
  </cols>
  <sheetData>
    <row r="1" ht="15" customHeight="1">
      <c r="A1" s="3" t="s">
        <v>323</v>
      </c>
    </row>
    <row r="2" spans="6:9" ht="15" customHeight="1">
      <c r="F2" s="133" t="s">
        <v>324</v>
      </c>
      <c r="G2" s="133"/>
      <c r="H2" s="133"/>
      <c r="I2" s="133"/>
    </row>
    <row r="3" spans="1:9" ht="13.5" customHeight="1">
      <c r="A3" s="184" t="s">
        <v>325</v>
      </c>
      <c r="B3" s="185" t="s">
        <v>326</v>
      </c>
      <c r="C3" s="185" t="s">
        <v>327</v>
      </c>
      <c r="D3" s="189" t="s">
        <v>328</v>
      </c>
      <c r="E3" s="189"/>
      <c r="F3" s="190" t="s">
        <v>329</v>
      </c>
      <c r="G3" s="191" t="s">
        <v>330</v>
      </c>
      <c r="H3" s="192" t="s">
        <v>331</v>
      </c>
      <c r="I3" s="192"/>
    </row>
    <row r="4" spans="1:9" ht="13.5" customHeight="1">
      <c r="A4" s="184"/>
      <c r="B4" s="185"/>
      <c r="C4" s="185"/>
      <c r="D4" s="94" t="s">
        <v>332</v>
      </c>
      <c r="E4" s="94" t="s">
        <v>333</v>
      </c>
      <c r="F4" s="190"/>
      <c r="G4" s="191"/>
      <c r="H4" s="192"/>
      <c r="I4" s="192"/>
    </row>
    <row r="5" spans="1:9" ht="13.5" customHeight="1">
      <c r="A5" s="184"/>
      <c r="B5" s="185"/>
      <c r="C5" s="185"/>
      <c r="D5" s="95" t="s">
        <v>15</v>
      </c>
      <c r="E5" s="95" t="s">
        <v>334</v>
      </c>
      <c r="F5" s="95" t="s">
        <v>334</v>
      </c>
      <c r="G5" s="95" t="s">
        <v>334</v>
      </c>
      <c r="H5" s="96" t="s">
        <v>335</v>
      </c>
      <c r="I5" s="97" t="s">
        <v>336</v>
      </c>
    </row>
    <row r="6" spans="1:9" ht="25.5" customHeight="1">
      <c r="A6" s="98" t="s">
        <v>246</v>
      </c>
      <c r="B6" s="99" t="s">
        <v>337</v>
      </c>
      <c r="C6" s="93" t="s">
        <v>338</v>
      </c>
      <c r="D6" s="93" t="s">
        <v>57</v>
      </c>
      <c r="E6" s="100">
        <v>945</v>
      </c>
      <c r="F6" s="101">
        <v>39</v>
      </c>
      <c r="G6" s="93" t="s">
        <v>57</v>
      </c>
      <c r="H6" s="101">
        <v>1344</v>
      </c>
      <c r="I6" s="102">
        <v>3349</v>
      </c>
    </row>
    <row r="7" spans="1:9" ht="25.5" customHeight="1">
      <c r="A7" s="103" t="s">
        <v>247</v>
      </c>
      <c r="B7" s="104" t="s">
        <v>339</v>
      </c>
      <c r="C7" s="105" t="s">
        <v>338</v>
      </c>
      <c r="D7" s="105" t="s">
        <v>57</v>
      </c>
      <c r="E7" s="106">
        <v>787</v>
      </c>
      <c r="F7" s="107">
        <v>173</v>
      </c>
      <c r="G7" s="105" t="s">
        <v>57</v>
      </c>
      <c r="H7" s="107">
        <v>2520</v>
      </c>
      <c r="I7" s="108">
        <v>4252</v>
      </c>
    </row>
    <row r="8" spans="1:9" ht="25.5" customHeight="1">
      <c r="A8" s="103" t="s">
        <v>248</v>
      </c>
      <c r="B8" s="105" t="s">
        <v>340</v>
      </c>
      <c r="C8" s="105" t="s">
        <v>338</v>
      </c>
      <c r="D8" s="105" t="s">
        <v>57</v>
      </c>
      <c r="E8" s="106">
        <v>735</v>
      </c>
      <c r="F8" s="107">
        <v>135</v>
      </c>
      <c r="G8" s="105" t="s">
        <v>57</v>
      </c>
      <c r="H8" s="107">
        <v>2100</v>
      </c>
      <c r="I8" s="108">
        <v>3620</v>
      </c>
    </row>
    <row r="9" spans="1:9" ht="25.5" customHeight="1">
      <c r="A9" s="103" t="s">
        <v>249</v>
      </c>
      <c r="B9" s="105" t="s">
        <v>340</v>
      </c>
      <c r="C9" s="105" t="s">
        <v>338</v>
      </c>
      <c r="D9" s="106">
        <v>6</v>
      </c>
      <c r="E9" s="106">
        <v>1512</v>
      </c>
      <c r="F9" s="107">
        <v>210</v>
      </c>
      <c r="G9" s="105" t="s">
        <v>57</v>
      </c>
      <c r="H9" s="107">
        <v>2352</v>
      </c>
      <c r="I9" s="108">
        <v>4452</v>
      </c>
    </row>
    <row r="10" spans="1:9" ht="25.5" customHeight="1">
      <c r="A10" s="103" t="s">
        <v>250</v>
      </c>
      <c r="B10" s="105" t="s">
        <v>341</v>
      </c>
      <c r="C10" s="105" t="s">
        <v>338</v>
      </c>
      <c r="D10" s="105" t="s">
        <v>57</v>
      </c>
      <c r="E10" s="106">
        <v>840</v>
      </c>
      <c r="F10" s="107">
        <v>105</v>
      </c>
      <c r="G10" s="105" t="s">
        <v>57</v>
      </c>
      <c r="H10" s="107">
        <v>1890</v>
      </c>
      <c r="I10" s="108">
        <v>3885</v>
      </c>
    </row>
    <row r="11" spans="1:9" ht="25.5" customHeight="1">
      <c r="A11" s="103" t="s">
        <v>251</v>
      </c>
      <c r="B11" s="105" t="s">
        <v>342</v>
      </c>
      <c r="C11" s="105" t="s">
        <v>338</v>
      </c>
      <c r="D11" s="105" t="s">
        <v>57</v>
      </c>
      <c r="E11" s="106">
        <v>735</v>
      </c>
      <c r="F11" s="107">
        <v>52</v>
      </c>
      <c r="G11" s="105" t="s">
        <v>57</v>
      </c>
      <c r="H11" s="107">
        <v>1785</v>
      </c>
      <c r="I11" s="108">
        <v>3675</v>
      </c>
    </row>
    <row r="12" spans="1:9" ht="25.5" customHeight="1">
      <c r="A12" s="103" t="s">
        <v>252</v>
      </c>
      <c r="B12" s="105" t="s">
        <v>343</v>
      </c>
      <c r="C12" s="105" t="s">
        <v>338</v>
      </c>
      <c r="D12" s="109">
        <v>8</v>
      </c>
      <c r="E12" s="106">
        <v>1470</v>
      </c>
      <c r="F12" s="107">
        <v>178</v>
      </c>
      <c r="G12" s="105" t="s">
        <v>57</v>
      </c>
      <c r="H12" s="107">
        <v>1827</v>
      </c>
      <c r="I12" s="108">
        <v>3612</v>
      </c>
    </row>
    <row r="13" spans="1:9" ht="25.5" customHeight="1">
      <c r="A13" s="103" t="s">
        <v>253</v>
      </c>
      <c r="B13" s="104" t="s">
        <v>344</v>
      </c>
      <c r="C13" s="105" t="s">
        <v>338</v>
      </c>
      <c r="D13" s="106">
        <v>10</v>
      </c>
      <c r="E13" s="106">
        <v>2030</v>
      </c>
      <c r="F13" s="107">
        <v>203</v>
      </c>
      <c r="G13" s="105" t="s">
        <v>57</v>
      </c>
      <c r="H13" s="107">
        <v>2030</v>
      </c>
      <c r="I13" s="108">
        <v>4070</v>
      </c>
    </row>
    <row r="14" spans="1:9" ht="25.5" customHeight="1">
      <c r="A14" s="103" t="s">
        <v>254</v>
      </c>
      <c r="B14" s="105" t="s">
        <v>345</v>
      </c>
      <c r="C14" s="105" t="s">
        <v>346</v>
      </c>
      <c r="D14" s="106">
        <v>10</v>
      </c>
      <c r="E14" s="106">
        <v>1838</v>
      </c>
      <c r="F14" s="107">
        <v>242</v>
      </c>
      <c r="G14" s="106">
        <v>126</v>
      </c>
      <c r="H14" s="107">
        <v>1960</v>
      </c>
      <c r="I14" s="108">
        <v>4370</v>
      </c>
    </row>
    <row r="15" spans="1:9" ht="25.5" customHeight="1">
      <c r="A15" s="103" t="s">
        <v>255</v>
      </c>
      <c r="B15" s="105" t="s">
        <v>347</v>
      </c>
      <c r="C15" s="105" t="s">
        <v>348</v>
      </c>
      <c r="D15" s="106">
        <v>5</v>
      </c>
      <c r="E15" s="106">
        <v>1890</v>
      </c>
      <c r="F15" s="107">
        <v>84</v>
      </c>
      <c r="G15" s="106">
        <v>105</v>
      </c>
      <c r="H15" s="107">
        <v>2410</v>
      </c>
      <c r="I15" s="108">
        <v>4930</v>
      </c>
    </row>
    <row r="16" spans="1:9" ht="25.5" customHeight="1">
      <c r="A16" s="110" t="s">
        <v>256</v>
      </c>
      <c r="B16" s="105" t="s">
        <v>340</v>
      </c>
      <c r="C16" s="105" t="s">
        <v>338</v>
      </c>
      <c r="D16" s="105" t="s">
        <v>57</v>
      </c>
      <c r="E16" s="106">
        <v>500</v>
      </c>
      <c r="F16" s="107">
        <v>160</v>
      </c>
      <c r="G16" s="105" t="s">
        <v>57</v>
      </c>
      <c r="H16" s="107">
        <v>2180</v>
      </c>
      <c r="I16" s="108">
        <v>4490</v>
      </c>
    </row>
    <row r="17" spans="1:9" ht="25.5" customHeight="1">
      <c r="A17" s="110" t="s">
        <v>110</v>
      </c>
      <c r="B17" s="105" t="s">
        <v>349</v>
      </c>
      <c r="C17" s="105" t="s">
        <v>346</v>
      </c>
      <c r="D17" s="106">
        <v>10</v>
      </c>
      <c r="E17" s="106">
        <v>1785</v>
      </c>
      <c r="F17" s="107">
        <v>178</v>
      </c>
      <c r="G17" s="105" t="s">
        <v>57</v>
      </c>
      <c r="H17" s="107">
        <v>1785</v>
      </c>
      <c r="I17" s="108">
        <v>3570</v>
      </c>
    </row>
    <row r="18" spans="1:9" ht="25.5" customHeight="1">
      <c r="A18" s="103" t="s">
        <v>298</v>
      </c>
      <c r="B18" s="105" t="s">
        <v>341</v>
      </c>
      <c r="C18" s="105" t="s">
        <v>346</v>
      </c>
      <c r="D18" s="105" t="s">
        <v>57</v>
      </c>
      <c r="E18" s="106">
        <v>1102</v>
      </c>
      <c r="F18" s="107">
        <v>63</v>
      </c>
      <c r="G18" s="106">
        <v>105</v>
      </c>
      <c r="H18" s="107">
        <v>1837</v>
      </c>
      <c r="I18" s="108">
        <v>4777</v>
      </c>
    </row>
    <row r="19" spans="1:9" ht="25.5" customHeight="1">
      <c r="A19" s="103" t="s">
        <v>299</v>
      </c>
      <c r="B19" s="105" t="s">
        <v>340</v>
      </c>
      <c r="C19" s="104" t="s">
        <v>350</v>
      </c>
      <c r="D19" s="106">
        <v>10</v>
      </c>
      <c r="E19" s="106">
        <v>2520</v>
      </c>
      <c r="F19" s="107">
        <v>252</v>
      </c>
      <c r="G19" s="106">
        <v>105</v>
      </c>
      <c r="H19" s="107">
        <v>2625</v>
      </c>
      <c r="I19" s="108">
        <v>5145</v>
      </c>
    </row>
    <row r="20" spans="1:9" ht="25.5" customHeight="1">
      <c r="A20" s="103" t="s">
        <v>300</v>
      </c>
      <c r="B20" s="105" t="s">
        <v>351</v>
      </c>
      <c r="C20" s="105" t="s">
        <v>338</v>
      </c>
      <c r="D20" s="106">
        <v>5</v>
      </c>
      <c r="E20" s="106">
        <v>1000</v>
      </c>
      <c r="F20" s="107">
        <v>220</v>
      </c>
      <c r="G20" s="105" t="s">
        <v>57</v>
      </c>
      <c r="H20" s="107">
        <v>2100</v>
      </c>
      <c r="I20" s="108">
        <v>4300</v>
      </c>
    </row>
    <row r="21" spans="1:9" ht="25.5" customHeight="1">
      <c r="A21" s="103" t="s">
        <v>301</v>
      </c>
      <c r="B21" s="105" t="s">
        <v>352</v>
      </c>
      <c r="C21" s="105" t="s">
        <v>346</v>
      </c>
      <c r="D21" s="106">
        <v>10</v>
      </c>
      <c r="E21" s="106">
        <v>2500</v>
      </c>
      <c r="F21" s="107">
        <v>260</v>
      </c>
      <c r="G21" s="106">
        <v>110</v>
      </c>
      <c r="H21" s="107">
        <v>2610</v>
      </c>
      <c r="I21" s="108">
        <v>5210</v>
      </c>
    </row>
    <row r="22" spans="1:9" ht="25.5" customHeight="1">
      <c r="A22" s="103" t="s">
        <v>302</v>
      </c>
      <c r="B22" s="104" t="s">
        <v>353</v>
      </c>
      <c r="C22" s="105" t="s">
        <v>338</v>
      </c>
      <c r="D22" s="105" t="s">
        <v>57</v>
      </c>
      <c r="E22" s="106">
        <v>840</v>
      </c>
      <c r="F22" s="107">
        <v>126</v>
      </c>
      <c r="G22" s="105" t="s">
        <v>57</v>
      </c>
      <c r="H22" s="107">
        <v>2100</v>
      </c>
      <c r="I22" s="108">
        <v>3559</v>
      </c>
    </row>
    <row r="23" spans="1:9" ht="25.5" customHeight="1">
      <c r="A23" s="103" t="s">
        <v>303</v>
      </c>
      <c r="B23" s="105" t="s">
        <v>354</v>
      </c>
      <c r="C23" s="105" t="s">
        <v>338</v>
      </c>
      <c r="D23" s="105" t="s">
        <v>57</v>
      </c>
      <c r="E23" s="106">
        <v>945</v>
      </c>
      <c r="F23" s="107">
        <v>157</v>
      </c>
      <c r="G23" s="105" t="s">
        <v>57</v>
      </c>
      <c r="H23" s="107">
        <v>2520</v>
      </c>
      <c r="I23" s="108">
        <v>4095</v>
      </c>
    </row>
    <row r="24" spans="1:9" ht="25.5" customHeight="1">
      <c r="A24" s="103" t="s">
        <v>304</v>
      </c>
      <c r="B24" s="105" t="s">
        <v>355</v>
      </c>
      <c r="C24" s="105" t="s">
        <v>346</v>
      </c>
      <c r="D24" s="106">
        <v>8</v>
      </c>
      <c r="E24" s="106">
        <v>1932</v>
      </c>
      <c r="F24" s="107">
        <v>241</v>
      </c>
      <c r="G24" s="105" t="s">
        <v>57</v>
      </c>
      <c r="H24" s="107">
        <v>2415</v>
      </c>
      <c r="I24" s="108">
        <v>4830</v>
      </c>
    </row>
    <row r="25" spans="1:9" ht="25.5" customHeight="1">
      <c r="A25" s="103" t="s">
        <v>305</v>
      </c>
      <c r="B25" s="105" t="s">
        <v>356</v>
      </c>
      <c r="C25" s="105" t="s">
        <v>338</v>
      </c>
      <c r="D25" s="105" t="s">
        <v>57</v>
      </c>
      <c r="E25" s="106">
        <v>630</v>
      </c>
      <c r="F25" s="107">
        <v>136</v>
      </c>
      <c r="G25" s="105" t="s">
        <v>57</v>
      </c>
      <c r="H25" s="107">
        <v>1995</v>
      </c>
      <c r="I25" s="108">
        <v>3675</v>
      </c>
    </row>
    <row r="26" spans="1:9" ht="25.5" customHeight="1">
      <c r="A26" s="103" t="s">
        <v>306</v>
      </c>
      <c r="B26" s="105" t="s">
        <v>357</v>
      </c>
      <c r="C26" s="105" t="s">
        <v>338</v>
      </c>
      <c r="D26" s="105" t="s">
        <v>57</v>
      </c>
      <c r="E26" s="106">
        <v>966</v>
      </c>
      <c r="F26" s="107">
        <v>176</v>
      </c>
      <c r="G26" s="105" t="s">
        <v>57</v>
      </c>
      <c r="H26" s="107">
        <v>2730</v>
      </c>
      <c r="I26" s="108">
        <v>5040</v>
      </c>
    </row>
    <row r="27" spans="1:9" ht="25.5" customHeight="1">
      <c r="A27" s="103" t="s">
        <v>307</v>
      </c>
      <c r="B27" s="104" t="s">
        <v>358</v>
      </c>
      <c r="C27" s="105" t="s">
        <v>346</v>
      </c>
      <c r="D27" s="106">
        <v>8</v>
      </c>
      <c r="E27" s="106">
        <v>1260</v>
      </c>
      <c r="F27" s="107">
        <v>157</v>
      </c>
      <c r="G27" s="106">
        <v>84</v>
      </c>
      <c r="H27" s="107">
        <v>1659</v>
      </c>
      <c r="I27" s="108">
        <v>3234</v>
      </c>
    </row>
    <row r="28" spans="1:9" ht="25.5" customHeight="1">
      <c r="A28" s="103" t="s">
        <v>308</v>
      </c>
      <c r="B28" s="104" t="s">
        <v>358</v>
      </c>
      <c r="C28" s="105" t="s">
        <v>338</v>
      </c>
      <c r="D28" s="105" t="s">
        <v>57</v>
      </c>
      <c r="E28" s="106">
        <v>840</v>
      </c>
      <c r="F28" s="107">
        <v>157</v>
      </c>
      <c r="G28" s="105" t="s">
        <v>57</v>
      </c>
      <c r="H28" s="107">
        <v>2415</v>
      </c>
      <c r="I28" s="108">
        <v>3990</v>
      </c>
    </row>
    <row r="29" spans="1:9" ht="25.5" customHeight="1">
      <c r="A29" s="103" t="s">
        <v>309</v>
      </c>
      <c r="B29" s="105" t="s">
        <v>359</v>
      </c>
      <c r="C29" s="104" t="s">
        <v>350</v>
      </c>
      <c r="D29" s="106">
        <v>10</v>
      </c>
      <c r="E29" s="106">
        <v>2100</v>
      </c>
      <c r="F29" s="107">
        <v>210</v>
      </c>
      <c r="G29" s="105" t="s">
        <v>57</v>
      </c>
      <c r="H29" s="107">
        <v>2100</v>
      </c>
      <c r="I29" s="108">
        <v>4200</v>
      </c>
    </row>
    <row r="30" spans="1:9" ht="25.5" customHeight="1">
      <c r="A30" s="110" t="s">
        <v>310</v>
      </c>
      <c r="B30" s="105" t="s">
        <v>360</v>
      </c>
      <c r="C30" s="105" t="s">
        <v>338</v>
      </c>
      <c r="D30" s="105" t="s">
        <v>57</v>
      </c>
      <c r="E30" s="106">
        <v>1050</v>
      </c>
      <c r="F30" s="107">
        <v>68</v>
      </c>
      <c r="G30" s="105" t="s">
        <v>57</v>
      </c>
      <c r="H30" s="107">
        <v>1730</v>
      </c>
      <c r="I30" s="108">
        <v>3720</v>
      </c>
    </row>
    <row r="31" spans="1:9" ht="25.5" customHeight="1">
      <c r="A31" s="110" t="s">
        <v>311</v>
      </c>
      <c r="B31" s="105" t="s">
        <v>340</v>
      </c>
      <c r="C31" s="105" t="s">
        <v>338</v>
      </c>
      <c r="D31" s="105" t="s">
        <v>57</v>
      </c>
      <c r="E31" s="106">
        <v>1092</v>
      </c>
      <c r="F31" s="107">
        <v>63</v>
      </c>
      <c r="G31" s="105" t="s">
        <v>57</v>
      </c>
      <c r="H31" s="107">
        <v>1722</v>
      </c>
      <c r="I31" s="108">
        <v>3402</v>
      </c>
    </row>
    <row r="32" spans="1:9" ht="25.5" customHeight="1">
      <c r="A32" s="110" t="s">
        <v>312</v>
      </c>
      <c r="B32" s="105" t="s">
        <v>357</v>
      </c>
      <c r="C32" s="105" t="s">
        <v>338</v>
      </c>
      <c r="D32" s="105" t="s">
        <v>57</v>
      </c>
      <c r="E32" s="106">
        <v>1050</v>
      </c>
      <c r="F32" s="107">
        <v>99</v>
      </c>
      <c r="G32" s="105" t="s">
        <v>57</v>
      </c>
      <c r="H32" s="107">
        <v>2040</v>
      </c>
      <c r="I32" s="108">
        <v>4230</v>
      </c>
    </row>
    <row r="33" spans="1:9" ht="25.5" customHeight="1">
      <c r="A33" s="103" t="s">
        <v>313</v>
      </c>
      <c r="B33" s="105" t="s">
        <v>361</v>
      </c>
      <c r="C33" s="105" t="s">
        <v>338</v>
      </c>
      <c r="D33" s="106">
        <v>10</v>
      </c>
      <c r="E33" s="106">
        <v>1995</v>
      </c>
      <c r="F33" s="107">
        <v>304</v>
      </c>
      <c r="G33" s="105" t="s">
        <v>57</v>
      </c>
      <c r="H33" s="107">
        <v>1995</v>
      </c>
      <c r="I33" s="108">
        <v>5040</v>
      </c>
    </row>
    <row r="34" spans="1:9" ht="25.5" customHeight="1">
      <c r="A34" s="111" t="s">
        <v>362</v>
      </c>
      <c r="B34" s="112"/>
      <c r="C34" s="113"/>
      <c r="D34" s="113"/>
      <c r="E34" s="113"/>
      <c r="F34" s="114"/>
      <c r="G34" s="113"/>
      <c r="H34" s="114">
        <f>ROUND((H6+H7+H8+H9+H10+H11+H12+H13+H14+H15+H16+H17+H18+H19+H20+H21+H22+H23+H24+H25+H26+H27+H28+H29+H30+H31+H32+H33)/30,0)</f>
        <v>1959</v>
      </c>
      <c r="I34" s="115">
        <f>ROUND((I6+I7+I8+I9+I10+I11+I12+I13+I14+I15+I16+I17+I18+I19+I20+I21+I22+I23+I24+I25+I26+I27+I28+I29+I30+I31+I32+I33)/30,0)</f>
        <v>3891</v>
      </c>
    </row>
    <row r="35" ht="15" customHeight="1">
      <c r="C35" s="45" t="s">
        <v>363</v>
      </c>
    </row>
  </sheetData>
  <sheetProtection selectLockedCells="1" selectUnlockedCells="1"/>
  <mergeCells count="8">
    <mergeCell ref="F2:I2"/>
    <mergeCell ref="A3:A5"/>
    <mergeCell ref="B3:B5"/>
    <mergeCell ref="C3:C5"/>
    <mergeCell ref="D3:E3"/>
    <mergeCell ref="F3:F4"/>
    <mergeCell ref="G3:G4"/>
    <mergeCell ref="H3:I4"/>
  </mergeCells>
  <printOptions horizontalCentered="1"/>
  <pageMargins left="0.39375" right="0.39375" top="0.39375" bottom="0.39375" header="0.5118055555555555" footer="0.5118055555555555"/>
  <pageSetup firstPageNumber="46" useFirstPageNumber="1"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26"/>
  <sheetViews>
    <sheetView zoomScale="105" zoomScaleNormal="105" workbookViewId="0" topLeftCell="A4">
      <pane xSplit="2" ySplit="6" topLeftCell="C10" activePane="bottomRight" state="frozen"/>
      <selection pane="topLeft" activeCell="A4" sqref="A4"/>
      <selection pane="topRight" activeCell="C4" sqref="C4"/>
      <selection pane="bottomLeft" activeCell="A55" sqref="A55"/>
      <selection pane="bottomRight" activeCell="B114" sqref="B114:B117"/>
    </sheetView>
  </sheetViews>
  <sheetFormatPr defaultColWidth="9.00390625" defaultRowHeight="10.5" customHeight="1"/>
  <cols>
    <col min="1" max="1" width="3.75390625" style="116" customWidth="1"/>
    <col min="2" max="2" width="15.00390625" style="116" customWidth="1"/>
    <col min="3" max="3" width="4.375" style="116" customWidth="1"/>
    <col min="4" max="4" width="8.125" style="116" customWidth="1"/>
    <col min="5" max="5" width="4.375" style="116" customWidth="1"/>
    <col min="6" max="6" width="8.125" style="116" customWidth="1"/>
    <col min="7" max="7" width="4.375" style="116" customWidth="1"/>
    <col min="8" max="8" width="8.125" style="116" customWidth="1"/>
    <col min="9" max="9" width="4.375" style="116" customWidth="1"/>
    <col min="10" max="10" width="8.125" style="116" customWidth="1"/>
    <col min="11" max="11" width="4.375" style="116" customWidth="1"/>
    <col min="12" max="12" width="8.125" style="116" customWidth="1"/>
    <col min="13" max="15" width="10.00390625" style="116" customWidth="1"/>
    <col min="16" max="16" width="8.125" style="116" customWidth="1"/>
    <col min="17" max="18" width="10.00390625" style="116" customWidth="1"/>
    <col min="19" max="20" width="8.125" style="116" customWidth="1"/>
    <col min="21" max="21" width="10.00390625" style="116" customWidth="1"/>
    <col min="22" max="23" width="8.125" style="116" customWidth="1"/>
    <col min="24" max="16384" width="9.00390625" style="116" customWidth="1"/>
  </cols>
  <sheetData>
    <row r="1" spans="1:23" ht="10.5" customHeight="1">
      <c r="A1" s="217" t="s">
        <v>364</v>
      </c>
      <c r="B1" s="217"/>
      <c r="C1" s="217"/>
      <c r="V1" s="117" t="s">
        <v>365</v>
      </c>
      <c r="W1" s="117" t="s">
        <v>366</v>
      </c>
    </row>
    <row r="2" spans="1:23" ht="10.5" customHeight="1">
      <c r="A2" s="217"/>
      <c r="B2" s="217"/>
      <c r="C2" s="217"/>
      <c r="V2" s="118" t="s">
        <v>367</v>
      </c>
      <c r="W2" s="118" t="s">
        <v>368</v>
      </c>
    </row>
    <row r="3" spans="22:23" ht="10.5" customHeight="1">
      <c r="V3" s="118" t="s">
        <v>369</v>
      </c>
      <c r="W3" s="118" t="s">
        <v>370</v>
      </c>
    </row>
    <row r="4" spans="22:23" ht="10.5" customHeight="1">
      <c r="V4" s="119" t="s">
        <v>371</v>
      </c>
      <c r="W4" s="119" t="s">
        <v>286</v>
      </c>
    </row>
    <row r="5" ht="3.75" customHeight="1"/>
    <row r="6" spans="1:23" ht="10.5" customHeight="1">
      <c r="A6" s="218" t="s">
        <v>2</v>
      </c>
      <c r="B6" s="210" t="s">
        <v>3</v>
      </c>
      <c r="C6" s="210" t="s">
        <v>372</v>
      </c>
      <c r="D6" s="210"/>
      <c r="E6" s="210"/>
      <c r="F6" s="210"/>
      <c r="G6" s="210"/>
      <c r="H6" s="210"/>
      <c r="I6" s="210"/>
      <c r="J6" s="210"/>
      <c r="K6" s="210" t="s">
        <v>373</v>
      </c>
      <c r="L6" s="210"/>
      <c r="M6" s="216" t="s">
        <v>374</v>
      </c>
      <c r="N6" s="216"/>
      <c r="O6" s="216"/>
      <c r="P6" s="216"/>
      <c r="Q6" s="216"/>
      <c r="R6" s="216"/>
      <c r="S6" s="216"/>
      <c r="T6" s="216"/>
      <c r="U6" s="216"/>
      <c r="V6" s="216"/>
      <c r="W6" s="216"/>
    </row>
    <row r="7" spans="1:23" ht="10.5" customHeight="1">
      <c r="A7" s="218"/>
      <c r="B7" s="210"/>
      <c r="C7" s="202" t="s">
        <v>375</v>
      </c>
      <c r="D7" s="202"/>
      <c r="E7" s="202" t="s">
        <v>376</v>
      </c>
      <c r="F7" s="202"/>
      <c r="G7" s="202" t="s">
        <v>377</v>
      </c>
      <c r="H7" s="202"/>
      <c r="I7" s="202" t="s">
        <v>18</v>
      </c>
      <c r="J7" s="202"/>
      <c r="K7" s="203" t="s">
        <v>378</v>
      </c>
      <c r="L7" s="203" t="s">
        <v>379</v>
      </c>
      <c r="M7" s="203" t="s">
        <v>380</v>
      </c>
      <c r="N7" s="203" t="s">
        <v>381</v>
      </c>
      <c r="O7" s="203" t="s">
        <v>382</v>
      </c>
      <c r="P7" s="203" t="s">
        <v>383</v>
      </c>
      <c r="Q7" s="203" t="s">
        <v>384</v>
      </c>
      <c r="R7" s="203" t="s">
        <v>385</v>
      </c>
      <c r="S7" s="203" t="s">
        <v>386</v>
      </c>
      <c r="T7" s="203" t="s">
        <v>387</v>
      </c>
      <c r="U7" s="203" t="s">
        <v>388</v>
      </c>
      <c r="V7" s="203" t="s">
        <v>389</v>
      </c>
      <c r="W7" s="213" t="s">
        <v>18</v>
      </c>
    </row>
    <row r="8" spans="1:23" ht="9.75" customHeight="1">
      <c r="A8" s="218"/>
      <c r="B8" s="210"/>
      <c r="C8" s="214" t="s">
        <v>390</v>
      </c>
      <c r="D8" s="215" t="s">
        <v>391</v>
      </c>
      <c r="E8" s="215" t="s">
        <v>392</v>
      </c>
      <c r="F8" s="215" t="s">
        <v>391</v>
      </c>
      <c r="G8" s="215" t="s">
        <v>392</v>
      </c>
      <c r="H8" s="215" t="s">
        <v>391</v>
      </c>
      <c r="I8" s="214" t="s">
        <v>390</v>
      </c>
      <c r="J8" s="215" t="s">
        <v>391</v>
      </c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13"/>
    </row>
    <row r="9" spans="1:23" ht="9.75" customHeight="1">
      <c r="A9" s="218"/>
      <c r="B9" s="210"/>
      <c r="C9" s="214"/>
      <c r="D9" s="215"/>
      <c r="E9" s="215"/>
      <c r="F9" s="215"/>
      <c r="G9" s="215"/>
      <c r="H9" s="215"/>
      <c r="I9" s="214"/>
      <c r="J9" s="215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13"/>
    </row>
    <row r="10" spans="1:23" ht="10.5" customHeight="1">
      <c r="A10" s="201" t="s">
        <v>34</v>
      </c>
      <c r="B10" s="202" t="s">
        <v>35</v>
      </c>
      <c r="C10" s="197"/>
      <c r="D10" s="198"/>
      <c r="E10" s="197">
        <v>4</v>
      </c>
      <c r="F10" s="198">
        <v>3550</v>
      </c>
      <c r="G10" s="197">
        <v>23</v>
      </c>
      <c r="H10" s="198">
        <v>125000</v>
      </c>
      <c r="I10" s="197"/>
      <c r="J10" s="198"/>
      <c r="K10" s="199">
        <v>30</v>
      </c>
      <c r="L10" s="200">
        <v>32688</v>
      </c>
      <c r="M10" s="120">
        <f aca="true" t="shared" si="0" ref="M10:M41">SUM(N10:W10)</f>
        <v>23685</v>
      </c>
      <c r="N10" s="120"/>
      <c r="O10" s="120">
        <v>8760</v>
      </c>
      <c r="P10" s="120">
        <v>14047</v>
      </c>
      <c r="Q10" s="120"/>
      <c r="R10" s="120"/>
      <c r="S10" s="120">
        <v>818</v>
      </c>
      <c r="T10" s="120"/>
      <c r="U10" s="120">
        <v>60</v>
      </c>
      <c r="V10" s="120"/>
      <c r="W10" s="121"/>
    </row>
    <row r="11" spans="1:23" ht="10.5" customHeight="1">
      <c r="A11" s="201"/>
      <c r="B11" s="202"/>
      <c r="C11" s="197"/>
      <c r="D11" s="198"/>
      <c r="E11" s="197"/>
      <c r="F11" s="198"/>
      <c r="G11" s="197"/>
      <c r="H11" s="198"/>
      <c r="I11" s="197"/>
      <c r="J11" s="198"/>
      <c r="K11" s="199"/>
      <c r="L11" s="200"/>
      <c r="M11" s="122">
        <f t="shared" si="0"/>
        <v>18159</v>
      </c>
      <c r="N11" s="122"/>
      <c r="O11" s="122">
        <v>17322</v>
      </c>
      <c r="P11" s="122">
        <v>513</v>
      </c>
      <c r="Q11" s="122"/>
      <c r="R11" s="122"/>
      <c r="S11" s="122">
        <v>45</v>
      </c>
      <c r="T11" s="122"/>
      <c r="U11" s="122">
        <v>258</v>
      </c>
      <c r="V11" s="122">
        <v>21</v>
      </c>
      <c r="W11" s="123"/>
    </row>
    <row r="12" spans="1:23" ht="10.5" customHeight="1">
      <c r="A12" s="201"/>
      <c r="B12" s="202"/>
      <c r="C12" s="197"/>
      <c r="D12" s="198"/>
      <c r="E12" s="197"/>
      <c r="F12" s="198"/>
      <c r="G12" s="197"/>
      <c r="H12" s="198"/>
      <c r="I12" s="197"/>
      <c r="J12" s="198"/>
      <c r="K12" s="199"/>
      <c r="L12" s="200"/>
      <c r="M12" s="122">
        <f t="shared" si="0"/>
        <v>1310856</v>
      </c>
      <c r="N12" s="122"/>
      <c r="O12" s="122">
        <v>1265381</v>
      </c>
      <c r="P12" s="122">
        <v>11924</v>
      </c>
      <c r="Q12" s="122"/>
      <c r="R12" s="122">
        <v>7663</v>
      </c>
      <c r="S12" s="122">
        <v>65</v>
      </c>
      <c r="T12" s="122"/>
      <c r="U12" s="122">
        <v>23501</v>
      </c>
      <c r="V12" s="122">
        <v>2322</v>
      </c>
      <c r="W12" s="123"/>
    </row>
    <row r="13" spans="1:23" ht="10.5" customHeight="1">
      <c r="A13" s="201"/>
      <c r="B13" s="202"/>
      <c r="C13" s="197"/>
      <c r="D13" s="198"/>
      <c r="E13" s="197"/>
      <c r="F13" s="198"/>
      <c r="G13" s="197"/>
      <c r="H13" s="198"/>
      <c r="I13" s="197"/>
      <c r="J13" s="198"/>
      <c r="K13" s="199"/>
      <c r="L13" s="200"/>
      <c r="M13" s="124">
        <f t="shared" si="0"/>
        <v>1352700</v>
      </c>
      <c r="N13" s="124">
        <f aca="true" t="shared" si="1" ref="N13:W13">SUM(N10:N12)</f>
        <v>0</v>
      </c>
      <c r="O13" s="124">
        <f t="shared" si="1"/>
        <v>1291463</v>
      </c>
      <c r="P13" s="124">
        <f t="shared" si="1"/>
        <v>26484</v>
      </c>
      <c r="Q13" s="124">
        <f t="shared" si="1"/>
        <v>0</v>
      </c>
      <c r="R13" s="124">
        <f t="shared" si="1"/>
        <v>7663</v>
      </c>
      <c r="S13" s="124">
        <f t="shared" si="1"/>
        <v>928</v>
      </c>
      <c r="T13" s="124">
        <f t="shared" si="1"/>
        <v>0</v>
      </c>
      <c r="U13" s="124">
        <f t="shared" si="1"/>
        <v>23819</v>
      </c>
      <c r="V13" s="124">
        <f t="shared" si="1"/>
        <v>2343</v>
      </c>
      <c r="W13" s="125">
        <f t="shared" si="1"/>
        <v>0</v>
      </c>
    </row>
    <row r="14" spans="1:23" ht="10.5" customHeight="1">
      <c r="A14" s="201">
        <v>14</v>
      </c>
      <c r="B14" s="202" t="s">
        <v>43</v>
      </c>
      <c r="C14" s="197">
        <v>1</v>
      </c>
      <c r="D14" s="198">
        <v>10614</v>
      </c>
      <c r="E14" s="197"/>
      <c r="F14" s="198"/>
      <c r="G14" s="197">
        <v>2</v>
      </c>
      <c r="H14" s="198">
        <v>3800</v>
      </c>
      <c r="I14" s="197"/>
      <c r="J14" s="198"/>
      <c r="K14" s="199">
        <v>11</v>
      </c>
      <c r="L14" s="200">
        <v>13286</v>
      </c>
      <c r="M14" s="120">
        <f t="shared" si="0"/>
        <v>6033</v>
      </c>
      <c r="N14" s="120"/>
      <c r="O14" s="120">
        <v>1080</v>
      </c>
      <c r="P14" s="120">
        <v>1279</v>
      </c>
      <c r="Q14" s="120"/>
      <c r="R14" s="120">
        <v>1645</v>
      </c>
      <c r="S14" s="120"/>
      <c r="T14" s="120"/>
      <c r="U14" s="120">
        <v>2008</v>
      </c>
      <c r="V14" s="120">
        <v>21</v>
      </c>
      <c r="W14" s="121"/>
    </row>
    <row r="15" spans="1:23" ht="10.5" customHeight="1">
      <c r="A15" s="201"/>
      <c r="B15" s="202"/>
      <c r="C15" s="197"/>
      <c r="D15" s="198"/>
      <c r="E15" s="197"/>
      <c r="F15" s="198"/>
      <c r="G15" s="197"/>
      <c r="H15" s="198"/>
      <c r="I15" s="197"/>
      <c r="J15" s="198"/>
      <c r="K15" s="199"/>
      <c r="L15" s="200"/>
      <c r="M15" s="122">
        <f t="shared" si="0"/>
        <v>15405</v>
      </c>
      <c r="N15" s="122">
        <v>1202</v>
      </c>
      <c r="O15" s="122">
        <v>12545</v>
      </c>
      <c r="P15" s="122">
        <v>1096</v>
      </c>
      <c r="Q15" s="122"/>
      <c r="R15" s="122">
        <v>236</v>
      </c>
      <c r="S15" s="122"/>
      <c r="T15" s="122"/>
      <c r="U15" s="122">
        <v>274</v>
      </c>
      <c r="V15" s="122">
        <v>52</v>
      </c>
      <c r="W15" s="123"/>
    </row>
    <row r="16" spans="1:23" ht="10.5" customHeight="1">
      <c r="A16" s="201"/>
      <c r="B16" s="202"/>
      <c r="C16" s="197"/>
      <c r="D16" s="198"/>
      <c r="E16" s="197"/>
      <c r="F16" s="198"/>
      <c r="G16" s="197"/>
      <c r="H16" s="198"/>
      <c r="I16" s="197"/>
      <c r="J16" s="198"/>
      <c r="K16" s="199"/>
      <c r="L16" s="200"/>
      <c r="M16" s="122">
        <f t="shared" si="0"/>
        <v>302062</v>
      </c>
      <c r="N16" s="122">
        <v>3298</v>
      </c>
      <c r="O16" s="122">
        <v>172200</v>
      </c>
      <c r="P16" s="122">
        <v>4729</v>
      </c>
      <c r="Q16" s="122"/>
      <c r="R16" s="122">
        <v>104469</v>
      </c>
      <c r="S16" s="122">
        <v>390</v>
      </c>
      <c r="T16" s="122">
        <v>19</v>
      </c>
      <c r="U16" s="122">
        <v>16448</v>
      </c>
      <c r="V16" s="122">
        <v>509</v>
      </c>
      <c r="W16" s="123"/>
    </row>
    <row r="17" spans="1:23" ht="10.5" customHeight="1">
      <c r="A17" s="201"/>
      <c r="B17" s="202"/>
      <c r="C17" s="197"/>
      <c r="D17" s="198"/>
      <c r="E17" s="197"/>
      <c r="F17" s="198"/>
      <c r="G17" s="197"/>
      <c r="H17" s="198"/>
      <c r="I17" s="197"/>
      <c r="J17" s="198"/>
      <c r="K17" s="199"/>
      <c r="L17" s="200"/>
      <c r="M17" s="124">
        <f t="shared" si="0"/>
        <v>323500</v>
      </c>
      <c r="N17" s="124">
        <f aca="true" t="shared" si="2" ref="N17:W17">SUM(N14:N16)</f>
        <v>4500</v>
      </c>
      <c r="O17" s="124">
        <f t="shared" si="2"/>
        <v>185825</v>
      </c>
      <c r="P17" s="124">
        <f t="shared" si="2"/>
        <v>7104</v>
      </c>
      <c r="Q17" s="124">
        <f t="shared" si="2"/>
        <v>0</v>
      </c>
      <c r="R17" s="124">
        <f t="shared" si="2"/>
        <v>106350</v>
      </c>
      <c r="S17" s="124">
        <f t="shared" si="2"/>
        <v>390</v>
      </c>
      <c r="T17" s="124">
        <f t="shared" si="2"/>
        <v>19</v>
      </c>
      <c r="U17" s="124">
        <f t="shared" si="2"/>
        <v>18730</v>
      </c>
      <c r="V17" s="124">
        <f t="shared" si="2"/>
        <v>582</v>
      </c>
      <c r="W17" s="125">
        <f t="shared" si="2"/>
        <v>0</v>
      </c>
    </row>
    <row r="18" spans="1:23" ht="10.5" customHeight="1">
      <c r="A18" s="201" t="s">
        <v>50</v>
      </c>
      <c r="B18" s="202" t="s">
        <v>51</v>
      </c>
      <c r="C18" s="197"/>
      <c r="D18" s="198"/>
      <c r="E18" s="197"/>
      <c r="F18" s="198"/>
      <c r="G18" s="197"/>
      <c r="H18" s="198"/>
      <c r="I18" s="197"/>
      <c r="J18" s="198"/>
      <c r="K18" s="199">
        <v>10</v>
      </c>
      <c r="L18" s="200">
        <v>8959</v>
      </c>
      <c r="M18" s="120">
        <f t="shared" si="0"/>
        <v>0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1"/>
    </row>
    <row r="19" spans="1:23" ht="10.5" customHeight="1">
      <c r="A19" s="201"/>
      <c r="B19" s="202"/>
      <c r="C19" s="197"/>
      <c r="D19" s="198"/>
      <c r="E19" s="197"/>
      <c r="F19" s="198"/>
      <c r="G19" s="197"/>
      <c r="H19" s="198"/>
      <c r="I19" s="197"/>
      <c r="J19" s="198"/>
      <c r="K19" s="199"/>
      <c r="L19" s="200"/>
      <c r="M19" s="122">
        <f t="shared" si="0"/>
        <v>23558</v>
      </c>
      <c r="N19" s="122">
        <v>123</v>
      </c>
      <c r="O19" s="122">
        <v>22552</v>
      </c>
      <c r="P19" s="122">
        <v>675</v>
      </c>
      <c r="Q19" s="122"/>
      <c r="R19" s="122">
        <v>102</v>
      </c>
      <c r="S19" s="122"/>
      <c r="T19" s="122"/>
      <c r="U19" s="122"/>
      <c r="V19" s="122">
        <v>106</v>
      </c>
      <c r="W19" s="123"/>
    </row>
    <row r="20" spans="1:23" ht="10.5" customHeight="1">
      <c r="A20" s="201"/>
      <c r="B20" s="202"/>
      <c r="C20" s="197"/>
      <c r="D20" s="198"/>
      <c r="E20" s="197"/>
      <c r="F20" s="198"/>
      <c r="G20" s="197"/>
      <c r="H20" s="198"/>
      <c r="I20" s="197"/>
      <c r="J20" s="198"/>
      <c r="K20" s="199"/>
      <c r="L20" s="200"/>
      <c r="M20" s="122">
        <f t="shared" si="0"/>
        <v>235671</v>
      </c>
      <c r="N20" s="122">
        <v>348</v>
      </c>
      <c r="O20" s="122">
        <v>208776</v>
      </c>
      <c r="P20" s="122">
        <v>1275</v>
      </c>
      <c r="Q20" s="122"/>
      <c r="R20" s="122">
        <v>464</v>
      </c>
      <c r="S20" s="122"/>
      <c r="T20" s="122"/>
      <c r="U20" s="122">
        <v>24532</v>
      </c>
      <c r="V20" s="122">
        <v>265</v>
      </c>
      <c r="W20" s="123">
        <v>11</v>
      </c>
    </row>
    <row r="21" spans="1:23" ht="10.5" customHeight="1">
      <c r="A21" s="201"/>
      <c r="B21" s="202"/>
      <c r="C21" s="197"/>
      <c r="D21" s="198"/>
      <c r="E21" s="197"/>
      <c r="F21" s="198"/>
      <c r="G21" s="197"/>
      <c r="H21" s="198"/>
      <c r="I21" s="197"/>
      <c r="J21" s="198"/>
      <c r="K21" s="199"/>
      <c r="L21" s="200"/>
      <c r="M21" s="124">
        <f t="shared" si="0"/>
        <v>259229</v>
      </c>
      <c r="N21" s="124">
        <f aca="true" t="shared" si="3" ref="N21:W21">SUM(N18:N20)</f>
        <v>471</v>
      </c>
      <c r="O21" s="124">
        <f t="shared" si="3"/>
        <v>231328</v>
      </c>
      <c r="P21" s="124">
        <f t="shared" si="3"/>
        <v>1950</v>
      </c>
      <c r="Q21" s="124">
        <f t="shared" si="3"/>
        <v>0</v>
      </c>
      <c r="R21" s="124">
        <f t="shared" si="3"/>
        <v>566</v>
      </c>
      <c r="S21" s="124">
        <f t="shared" si="3"/>
        <v>0</v>
      </c>
      <c r="T21" s="124">
        <f t="shared" si="3"/>
        <v>0</v>
      </c>
      <c r="U21" s="124">
        <f t="shared" si="3"/>
        <v>24532</v>
      </c>
      <c r="V21" s="124">
        <f t="shared" si="3"/>
        <v>371</v>
      </c>
      <c r="W21" s="125">
        <f t="shared" si="3"/>
        <v>11</v>
      </c>
    </row>
    <row r="22" spans="1:23" ht="10.5" customHeight="1">
      <c r="A22" s="201" t="s">
        <v>58</v>
      </c>
      <c r="B22" s="202" t="s">
        <v>59</v>
      </c>
      <c r="C22" s="197"/>
      <c r="D22" s="198"/>
      <c r="E22" s="197"/>
      <c r="F22" s="198"/>
      <c r="G22" s="197"/>
      <c r="H22" s="198"/>
      <c r="I22" s="197"/>
      <c r="J22" s="198"/>
      <c r="K22" s="199">
        <v>13</v>
      </c>
      <c r="L22" s="200">
        <v>9664</v>
      </c>
      <c r="M22" s="120">
        <f t="shared" si="0"/>
        <v>827</v>
      </c>
      <c r="N22" s="120">
        <v>827</v>
      </c>
      <c r="O22" s="120"/>
      <c r="P22" s="120"/>
      <c r="Q22" s="120"/>
      <c r="R22" s="120"/>
      <c r="S22" s="120"/>
      <c r="T22" s="120"/>
      <c r="U22" s="120"/>
      <c r="V22" s="120"/>
      <c r="W22" s="121"/>
    </row>
    <row r="23" spans="1:23" ht="10.5" customHeight="1">
      <c r="A23" s="201"/>
      <c r="B23" s="202"/>
      <c r="C23" s="197"/>
      <c r="D23" s="198"/>
      <c r="E23" s="197"/>
      <c r="F23" s="198"/>
      <c r="G23" s="197"/>
      <c r="H23" s="198"/>
      <c r="I23" s="197"/>
      <c r="J23" s="198"/>
      <c r="K23" s="199"/>
      <c r="L23" s="200"/>
      <c r="M23" s="122">
        <f t="shared" si="0"/>
        <v>13963</v>
      </c>
      <c r="N23" s="122">
        <v>199</v>
      </c>
      <c r="O23" s="122">
        <v>13005</v>
      </c>
      <c r="P23" s="122">
        <v>424</v>
      </c>
      <c r="Q23" s="122"/>
      <c r="R23" s="122"/>
      <c r="S23" s="122"/>
      <c r="T23" s="122"/>
      <c r="U23" s="122">
        <v>335</v>
      </c>
      <c r="V23" s="122"/>
      <c r="W23" s="123"/>
    </row>
    <row r="24" spans="1:23" ht="10.5" customHeight="1">
      <c r="A24" s="201"/>
      <c r="B24" s="202"/>
      <c r="C24" s="197"/>
      <c r="D24" s="198"/>
      <c r="E24" s="197"/>
      <c r="F24" s="198"/>
      <c r="G24" s="197"/>
      <c r="H24" s="198"/>
      <c r="I24" s="197"/>
      <c r="J24" s="198"/>
      <c r="K24" s="199"/>
      <c r="L24" s="200"/>
      <c r="M24" s="122">
        <f t="shared" si="0"/>
        <v>202056</v>
      </c>
      <c r="N24" s="122">
        <v>86</v>
      </c>
      <c r="O24" s="122">
        <v>142769</v>
      </c>
      <c r="P24" s="122">
        <v>1348</v>
      </c>
      <c r="Q24" s="122">
        <v>155</v>
      </c>
      <c r="R24" s="122">
        <v>51782</v>
      </c>
      <c r="S24" s="122"/>
      <c r="T24" s="122"/>
      <c r="U24" s="122">
        <v>5108</v>
      </c>
      <c r="V24" s="122">
        <v>497</v>
      </c>
      <c r="W24" s="123">
        <v>311</v>
      </c>
    </row>
    <row r="25" spans="1:23" ht="10.5" customHeight="1">
      <c r="A25" s="201"/>
      <c r="B25" s="202"/>
      <c r="C25" s="197"/>
      <c r="D25" s="198"/>
      <c r="E25" s="197"/>
      <c r="F25" s="198"/>
      <c r="G25" s="197"/>
      <c r="H25" s="198"/>
      <c r="I25" s="197"/>
      <c r="J25" s="198"/>
      <c r="K25" s="199"/>
      <c r="L25" s="200"/>
      <c r="M25" s="124">
        <f t="shared" si="0"/>
        <v>216846</v>
      </c>
      <c r="N25" s="124">
        <f aca="true" t="shared" si="4" ref="N25:W25">SUM(N22:N24)</f>
        <v>1112</v>
      </c>
      <c r="O25" s="124">
        <f t="shared" si="4"/>
        <v>155774</v>
      </c>
      <c r="P25" s="124">
        <f t="shared" si="4"/>
        <v>1772</v>
      </c>
      <c r="Q25" s="124">
        <f t="shared" si="4"/>
        <v>155</v>
      </c>
      <c r="R25" s="124">
        <f t="shared" si="4"/>
        <v>51782</v>
      </c>
      <c r="S25" s="124">
        <f t="shared" si="4"/>
        <v>0</v>
      </c>
      <c r="T25" s="124">
        <f t="shared" si="4"/>
        <v>0</v>
      </c>
      <c r="U25" s="124">
        <f t="shared" si="4"/>
        <v>5443</v>
      </c>
      <c r="V25" s="124">
        <f t="shared" si="4"/>
        <v>497</v>
      </c>
      <c r="W25" s="125">
        <f t="shared" si="4"/>
        <v>311</v>
      </c>
    </row>
    <row r="26" spans="1:23" ht="10.5" customHeight="1">
      <c r="A26" s="201" t="s">
        <v>66</v>
      </c>
      <c r="B26" s="202" t="s">
        <v>67</v>
      </c>
      <c r="C26" s="197">
        <v>1</v>
      </c>
      <c r="D26" s="198">
        <v>5770</v>
      </c>
      <c r="E26" s="197"/>
      <c r="F26" s="198"/>
      <c r="G26" s="197"/>
      <c r="H26" s="198"/>
      <c r="I26" s="197"/>
      <c r="J26" s="198"/>
      <c r="K26" s="199">
        <v>16</v>
      </c>
      <c r="L26" s="200">
        <v>17920</v>
      </c>
      <c r="M26" s="120">
        <f t="shared" si="0"/>
        <v>0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1"/>
    </row>
    <row r="27" spans="1:23" ht="10.5" customHeight="1">
      <c r="A27" s="201"/>
      <c r="B27" s="202"/>
      <c r="C27" s="197"/>
      <c r="D27" s="198"/>
      <c r="E27" s="197"/>
      <c r="F27" s="198"/>
      <c r="G27" s="197"/>
      <c r="H27" s="198"/>
      <c r="I27" s="197"/>
      <c r="J27" s="198"/>
      <c r="K27" s="199"/>
      <c r="L27" s="200"/>
      <c r="M27" s="122">
        <f t="shared" si="0"/>
        <v>18280</v>
      </c>
      <c r="N27" s="122">
        <v>1</v>
      </c>
      <c r="O27" s="122">
        <v>15480</v>
      </c>
      <c r="P27" s="122">
        <v>448</v>
      </c>
      <c r="Q27" s="122">
        <v>6</v>
      </c>
      <c r="R27" s="122">
        <v>88</v>
      </c>
      <c r="S27" s="122"/>
      <c r="T27" s="122"/>
      <c r="U27" s="122">
        <v>2257</v>
      </c>
      <c r="V27" s="122"/>
      <c r="W27" s="123"/>
    </row>
    <row r="28" spans="1:23" ht="10.5" customHeight="1">
      <c r="A28" s="201"/>
      <c r="B28" s="202"/>
      <c r="C28" s="197"/>
      <c r="D28" s="198"/>
      <c r="E28" s="197"/>
      <c r="F28" s="198"/>
      <c r="G28" s="197"/>
      <c r="H28" s="198"/>
      <c r="I28" s="197"/>
      <c r="J28" s="198"/>
      <c r="K28" s="199"/>
      <c r="L28" s="200"/>
      <c r="M28" s="122">
        <f t="shared" si="0"/>
        <v>436432</v>
      </c>
      <c r="N28" s="122">
        <v>2644</v>
      </c>
      <c r="O28" s="122">
        <v>348574</v>
      </c>
      <c r="P28" s="122">
        <v>1712</v>
      </c>
      <c r="Q28" s="122">
        <v>3767</v>
      </c>
      <c r="R28" s="122">
        <v>67629</v>
      </c>
      <c r="S28" s="122"/>
      <c r="T28" s="122"/>
      <c r="U28" s="122">
        <v>12002</v>
      </c>
      <c r="V28" s="122">
        <v>104</v>
      </c>
      <c r="W28" s="123"/>
    </row>
    <row r="29" spans="1:23" ht="10.5" customHeight="1">
      <c r="A29" s="201"/>
      <c r="B29" s="202"/>
      <c r="C29" s="197"/>
      <c r="D29" s="198"/>
      <c r="E29" s="197"/>
      <c r="F29" s="198"/>
      <c r="G29" s="197"/>
      <c r="H29" s="198"/>
      <c r="I29" s="197"/>
      <c r="J29" s="198"/>
      <c r="K29" s="199"/>
      <c r="L29" s="200"/>
      <c r="M29" s="124">
        <f t="shared" si="0"/>
        <v>454712</v>
      </c>
      <c r="N29" s="124">
        <f aca="true" t="shared" si="5" ref="N29:W29">SUM(N26:N28)</f>
        <v>2645</v>
      </c>
      <c r="O29" s="124">
        <f t="shared" si="5"/>
        <v>364054</v>
      </c>
      <c r="P29" s="124">
        <f t="shared" si="5"/>
        <v>2160</v>
      </c>
      <c r="Q29" s="124">
        <f t="shared" si="5"/>
        <v>3773</v>
      </c>
      <c r="R29" s="124">
        <f t="shared" si="5"/>
        <v>67717</v>
      </c>
      <c r="S29" s="124">
        <f t="shared" si="5"/>
        <v>0</v>
      </c>
      <c r="T29" s="124">
        <f t="shared" si="5"/>
        <v>0</v>
      </c>
      <c r="U29" s="124">
        <f t="shared" si="5"/>
        <v>14259</v>
      </c>
      <c r="V29" s="124">
        <f t="shared" si="5"/>
        <v>104</v>
      </c>
      <c r="W29" s="125">
        <f t="shared" si="5"/>
        <v>0</v>
      </c>
    </row>
    <row r="30" spans="1:23" ht="10.5" customHeight="1">
      <c r="A30" s="201">
        <v>12</v>
      </c>
      <c r="B30" s="202" t="s">
        <v>73</v>
      </c>
      <c r="C30" s="197"/>
      <c r="D30" s="198"/>
      <c r="E30" s="197"/>
      <c r="F30" s="198"/>
      <c r="G30" s="197">
        <v>2</v>
      </c>
      <c r="H30" s="198">
        <v>6611</v>
      </c>
      <c r="I30" s="197"/>
      <c r="J30" s="198"/>
      <c r="K30" s="199">
        <v>11</v>
      </c>
      <c r="L30" s="200">
        <v>10505</v>
      </c>
      <c r="M30" s="120">
        <f t="shared" si="0"/>
        <v>821</v>
      </c>
      <c r="N30" s="120"/>
      <c r="O30" s="120">
        <v>821</v>
      </c>
      <c r="P30" s="120"/>
      <c r="Q30" s="120"/>
      <c r="R30" s="120"/>
      <c r="S30" s="120"/>
      <c r="T30" s="120"/>
      <c r="U30" s="120"/>
      <c r="V30" s="120"/>
      <c r="W30" s="121"/>
    </row>
    <row r="31" spans="1:23" ht="10.5" customHeight="1">
      <c r="A31" s="201"/>
      <c r="B31" s="202"/>
      <c r="C31" s="197"/>
      <c r="D31" s="198"/>
      <c r="E31" s="197"/>
      <c r="F31" s="198"/>
      <c r="G31" s="197"/>
      <c r="H31" s="198"/>
      <c r="I31" s="197"/>
      <c r="J31" s="198"/>
      <c r="K31" s="199"/>
      <c r="L31" s="200"/>
      <c r="M31" s="122">
        <f t="shared" si="0"/>
        <v>12300</v>
      </c>
      <c r="N31" s="122"/>
      <c r="O31" s="122">
        <v>12144</v>
      </c>
      <c r="P31" s="122"/>
      <c r="Q31" s="122"/>
      <c r="R31" s="122"/>
      <c r="S31" s="122"/>
      <c r="T31" s="122"/>
      <c r="U31" s="122">
        <v>84</v>
      </c>
      <c r="V31" s="122">
        <v>72</v>
      </c>
      <c r="W31" s="123"/>
    </row>
    <row r="32" spans="1:23" ht="10.5" customHeight="1">
      <c r="A32" s="201"/>
      <c r="B32" s="202"/>
      <c r="C32" s="197"/>
      <c r="D32" s="198"/>
      <c r="E32" s="197"/>
      <c r="F32" s="198"/>
      <c r="G32" s="197"/>
      <c r="H32" s="198"/>
      <c r="I32" s="197"/>
      <c r="J32" s="198"/>
      <c r="K32" s="199"/>
      <c r="L32" s="200"/>
      <c r="M32" s="122">
        <f t="shared" si="0"/>
        <v>297097</v>
      </c>
      <c r="N32" s="122">
        <v>19929</v>
      </c>
      <c r="O32" s="122">
        <v>148303</v>
      </c>
      <c r="P32" s="122">
        <v>3812</v>
      </c>
      <c r="Q32" s="122"/>
      <c r="R32" s="122">
        <v>106327</v>
      </c>
      <c r="S32" s="122"/>
      <c r="T32" s="122"/>
      <c r="U32" s="122">
        <v>12865</v>
      </c>
      <c r="V32" s="122">
        <v>383</v>
      </c>
      <c r="W32" s="123">
        <v>5478</v>
      </c>
    </row>
    <row r="33" spans="1:23" ht="10.5" customHeight="1">
      <c r="A33" s="201"/>
      <c r="B33" s="202"/>
      <c r="C33" s="197"/>
      <c r="D33" s="198"/>
      <c r="E33" s="197"/>
      <c r="F33" s="198"/>
      <c r="G33" s="197"/>
      <c r="H33" s="198"/>
      <c r="I33" s="197"/>
      <c r="J33" s="198"/>
      <c r="K33" s="199"/>
      <c r="L33" s="200"/>
      <c r="M33" s="124">
        <f t="shared" si="0"/>
        <v>310218</v>
      </c>
      <c r="N33" s="124">
        <f aca="true" t="shared" si="6" ref="N33:W33">SUM(N30:N32)</f>
        <v>19929</v>
      </c>
      <c r="O33" s="124">
        <f t="shared" si="6"/>
        <v>161268</v>
      </c>
      <c r="P33" s="124">
        <f t="shared" si="6"/>
        <v>3812</v>
      </c>
      <c r="Q33" s="124">
        <f t="shared" si="6"/>
        <v>0</v>
      </c>
      <c r="R33" s="124">
        <f t="shared" si="6"/>
        <v>106327</v>
      </c>
      <c r="S33" s="124">
        <f t="shared" si="6"/>
        <v>0</v>
      </c>
      <c r="T33" s="124">
        <f t="shared" si="6"/>
        <v>0</v>
      </c>
      <c r="U33" s="124">
        <f t="shared" si="6"/>
        <v>12949</v>
      </c>
      <c r="V33" s="124">
        <f t="shared" si="6"/>
        <v>455</v>
      </c>
      <c r="W33" s="125">
        <f t="shared" si="6"/>
        <v>5478</v>
      </c>
    </row>
    <row r="34" spans="1:23" ht="10.5" customHeight="1">
      <c r="A34" s="201" t="s">
        <v>79</v>
      </c>
      <c r="B34" s="202" t="s">
        <v>80</v>
      </c>
      <c r="C34" s="197"/>
      <c r="D34" s="198"/>
      <c r="E34" s="197"/>
      <c r="F34" s="198"/>
      <c r="G34" s="197"/>
      <c r="H34" s="198"/>
      <c r="I34" s="197"/>
      <c r="J34" s="198"/>
      <c r="K34" s="199">
        <v>2</v>
      </c>
      <c r="L34" s="200">
        <v>7000</v>
      </c>
      <c r="M34" s="120">
        <f t="shared" si="0"/>
        <v>0</v>
      </c>
      <c r="N34" s="120"/>
      <c r="O34" s="120"/>
      <c r="P34" s="120"/>
      <c r="Q34" s="120"/>
      <c r="R34" s="120"/>
      <c r="S34" s="120"/>
      <c r="T34" s="120"/>
      <c r="U34" s="120"/>
      <c r="V34" s="120"/>
      <c r="W34" s="121"/>
    </row>
    <row r="35" spans="1:23" ht="10.5" customHeight="1">
      <c r="A35" s="201"/>
      <c r="B35" s="202"/>
      <c r="C35" s="197"/>
      <c r="D35" s="198"/>
      <c r="E35" s="197"/>
      <c r="F35" s="198"/>
      <c r="G35" s="197"/>
      <c r="H35" s="198"/>
      <c r="I35" s="197"/>
      <c r="J35" s="198"/>
      <c r="K35" s="199"/>
      <c r="L35" s="200"/>
      <c r="M35" s="122">
        <f t="shared" si="0"/>
        <v>1911</v>
      </c>
      <c r="N35" s="122"/>
      <c r="O35" s="122">
        <v>1895</v>
      </c>
      <c r="P35" s="122"/>
      <c r="Q35" s="122"/>
      <c r="R35" s="122">
        <v>16</v>
      </c>
      <c r="S35" s="122"/>
      <c r="T35" s="122"/>
      <c r="U35" s="122"/>
      <c r="V35" s="122"/>
      <c r="W35" s="123"/>
    </row>
    <row r="36" spans="1:23" ht="10.5" customHeight="1">
      <c r="A36" s="201"/>
      <c r="B36" s="202"/>
      <c r="C36" s="197"/>
      <c r="D36" s="198"/>
      <c r="E36" s="197"/>
      <c r="F36" s="198"/>
      <c r="G36" s="197"/>
      <c r="H36" s="198"/>
      <c r="I36" s="197"/>
      <c r="J36" s="198"/>
      <c r="K36" s="199"/>
      <c r="L36" s="200"/>
      <c r="M36" s="122">
        <f t="shared" si="0"/>
        <v>142749</v>
      </c>
      <c r="N36" s="122">
        <v>2303</v>
      </c>
      <c r="O36" s="122">
        <v>135933</v>
      </c>
      <c r="P36" s="122">
        <v>713</v>
      </c>
      <c r="Q36" s="122">
        <v>176</v>
      </c>
      <c r="R36" s="122">
        <v>1133</v>
      </c>
      <c r="S36" s="122"/>
      <c r="T36" s="122"/>
      <c r="U36" s="122">
        <v>1735</v>
      </c>
      <c r="V36" s="122">
        <v>615</v>
      </c>
      <c r="W36" s="123">
        <v>141</v>
      </c>
    </row>
    <row r="37" spans="1:23" ht="10.5" customHeight="1">
      <c r="A37" s="201"/>
      <c r="B37" s="202"/>
      <c r="C37" s="197"/>
      <c r="D37" s="198"/>
      <c r="E37" s="197"/>
      <c r="F37" s="198"/>
      <c r="G37" s="197"/>
      <c r="H37" s="198"/>
      <c r="I37" s="197"/>
      <c r="J37" s="198"/>
      <c r="K37" s="199"/>
      <c r="L37" s="200"/>
      <c r="M37" s="124">
        <f t="shared" si="0"/>
        <v>144660</v>
      </c>
      <c r="N37" s="124">
        <f aca="true" t="shared" si="7" ref="N37:W37">SUM(N34:N36)</f>
        <v>2303</v>
      </c>
      <c r="O37" s="124">
        <f t="shared" si="7"/>
        <v>137828</v>
      </c>
      <c r="P37" s="124">
        <f t="shared" si="7"/>
        <v>713</v>
      </c>
      <c r="Q37" s="124">
        <f t="shared" si="7"/>
        <v>176</v>
      </c>
      <c r="R37" s="124">
        <f t="shared" si="7"/>
        <v>1149</v>
      </c>
      <c r="S37" s="124">
        <f t="shared" si="7"/>
        <v>0</v>
      </c>
      <c r="T37" s="124">
        <f t="shared" si="7"/>
        <v>0</v>
      </c>
      <c r="U37" s="124">
        <f t="shared" si="7"/>
        <v>1735</v>
      </c>
      <c r="V37" s="124">
        <f t="shared" si="7"/>
        <v>615</v>
      </c>
      <c r="W37" s="125">
        <f t="shared" si="7"/>
        <v>141</v>
      </c>
    </row>
    <row r="38" spans="1:23" ht="10.5" customHeight="1">
      <c r="A38" s="201">
        <v>39</v>
      </c>
      <c r="B38" s="202" t="s">
        <v>86</v>
      </c>
      <c r="C38" s="197">
        <v>1</v>
      </c>
      <c r="D38" s="198">
        <v>2460</v>
      </c>
      <c r="E38" s="197"/>
      <c r="F38" s="198"/>
      <c r="G38" s="197"/>
      <c r="H38" s="198"/>
      <c r="I38" s="197"/>
      <c r="J38" s="198"/>
      <c r="K38" s="199">
        <v>7</v>
      </c>
      <c r="L38" s="200">
        <v>1471</v>
      </c>
      <c r="M38" s="120">
        <f t="shared" si="0"/>
        <v>9649</v>
      </c>
      <c r="N38" s="120">
        <v>30</v>
      </c>
      <c r="O38" s="120">
        <v>3158</v>
      </c>
      <c r="P38" s="120">
        <v>635</v>
      </c>
      <c r="Q38" s="120">
        <v>2331</v>
      </c>
      <c r="R38" s="120">
        <v>3196</v>
      </c>
      <c r="S38" s="120"/>
      <c r="T38" s="120"/>
      <c r="U38" s="120">
        <v>299</v>
      </c>
      <c r="V38" s="120"/>
      <c r="W38" s="121"/>
    </row>
    <row r="39" spans="1:23" ht="10.5" customHeight="1">
      <c r="A39" s="201"/>
      <c r="B39" s="202"/>
      <c r="C39" s="197"/>
      <c r="D39" s="198"/>
      <c r="E39" s="197"/>
      <c r="F39" s="198"/>
      <c r="G39" s="197"/>
      <c r="H39" s="198"/>
      <c r="I39" s="197"/>
      <c r="J39" s="198"/>
      <c r="K39" s="199"/>
      <c r="L39" s="200"/>
      <c r="M39" s="122">
        <f t="shared" si="0"/>
        <v>949</v>
      </c>
      <c r="N39" s="122">
        <v>94</v>
      </c>
      <c r="O39" s="122">
        <v>410</v>
      </c>
      <c r="P39" s="122"/>
      <c r="Q39" s="122">
        <v>445</v>
      </c>
      <c r="R39" s="122"/>
      <c r="S39" s="122"/>
      <c r="T39" s="122"/>
      <c r="U39" s="122"/>
      <c r="V39" s="122"/>
      <c r="W39" s="123"/>
    </row>
    <row r="40" spans="1:23" ht="10.5" customHeight="1">
      <c r="A40" s="201"/>
      <c r="B40" s="202"/>
      <c r="C40" s="197"/>
      <c r="D40" s="198"/>
      <c r="E40" s="197"/>
      <c r="F40" s="198"/>
      <c r="G40" s="197"/>
      <c r="H40" s="198"/>
      <c r="I40" s="197"/>
      <c r="J40" s="198"/>
      <c r="K40" s="199"/>
      <c r="L40" s="200"/>
      <c r="M40" s="122">
        <f t="shared" si="0"/>
        <v>52167</v>
      </c>
      <c r="N40" s="122">
        <v>250</v>
      </c>
      <c r="O40" s="122">
        <v>22997</v>
      </c>
      <c r="P40" s="122">
        <v>1859</v>
      </c>
      <c r="Q40" s="122">
        <v>1831</v>
      </c>
      <c r="R40" s="122">
        <v>22141</v>
      </c>
      <c r="S40" s="122"/>
      <c r="T40" s="122"/>
      <c r="U40" s="122">
        <v>3089</v>
      </c>
      <c r="V40" s="122"/>
      <c r="W40" s="123"/>
    </row>
    <row r="41" spans="1:23" ht="10.5" customHeight="1">
      <c r="A41" s="201"/>
      <c r="B41" s="202"/>
      <c r="C41" s="197"/>
      <c r="D41" s="198"/>
      <c r="E41" s="197"/>
      <c r="F41" s="198"/>
      <c r="G41" s="197"/>
      <c r="H41" s="198"/>
      <c r="I41" s="197"/>
      <c r="J41" s="198"/>
      <c r="K41" s="199"/>
      <c r="L41" s="200"/>
      <c r="M41" s="124">
        <f t="shared" si="0"/>
        <v>62765</v>
      </c>
      <c r="N41" s="124">
        <f aca="true" t="shared" si="8" ref="N41:W41">SUM(N38:N40)</f>
        <v>374</v>
      </c>
      <c r="O41" s="124">
        <f t="shared" si="8"/>
        <v>26565</v>
      </c>
      <c r="P41" s="124">
        <f t="shared" si="8"/>
        <v>2494</v>
      </c>
      <c r="Q41" s="124">
        <f t="shared" si="8"/>
        <v>4607</v>
      </c>
      <c r="R41" s="124">
        <f t="shared" si="8"/>
        <v>25337</v>
      </c>
      <c r="S41" s="124">
        <f t="shared" si="8"/>
        <v>0</v>
      </c>
      <c r="T41" s="124">
        <f t="shared" si="8"/>
        <v>0</v>
      </c>
      <c r="U41" s="124">
        <f t="shared" si="8"/>
        <v>3388</v>
      </c>
      <c r="V41" s="124">
        <f t="shared" si="8"/>
        <v>0</v>
      </c>
      <c r="W41" s="125">
        <f t="shared" si="8"/>
        <v>0</v>
      </c>
    </row>
    <row r="42" spans="1:23" ht="10.5" customHeight="1">
      <c r="A42" s="201">
        <v>31</v>
      </c>
      <c r="B42" s="202" t="s">
        <v>91</v>
      </c>
      <c r="C42" s="197">
        <v>2</v>
      </c>
      <c r="D42" s="198">
        <v>2919</v>
      </c>
      <c r="E42" s="197"/>
      <c r="F42" s="198"/>
      <c r="G42" s="197"/>
      <c r="H42" s="198"/>
      <c r="I42" s="197"/>
      <c r="J42" s="198"/>
      <c r="K42" s="199">
        <v>12</v>
      </c>
      <c r="L42" s="200">
        <v>2851</v>
      </c>
      <c r="M42" s="120">
        <f aca="true" t="shared" si="9" ref="M42:M73">SUM(N42:W42)</f>
        <v>3605</v>
      </c>
      <c r="N42" s="120">
        <v>450</v>
      </c>
      <c r="O42" s="120">
        <v>66</v>
      </c>
      <c r="P42" s="120"/>
      <c r="Q42" s="120">
        <v>776</v>
      </c>
      <c r="R42" s="120">
        <v>1773</v>
      </c>
      <c r="S42" s="120"/>
      <c r="T42" s="120"/>
      <c r="U42" s="120">
        <v>540</v>
      </c>
      <c r="V42" s="120"/>
      <c r="W42" s="121"/>
    </row>
    <row r="43" spans="1:23" ht="10.5" customHeight="1">
      <c r="A43" s="201"/>
      <c r="B43" s="202"/>
      <c r="C43" s="197"/>
      <c r="D43" s="198"/>
      <c r="E43" s="197"/>
      <c r="F43" s="198"/>
      <c r="G43" s="197"/>
      <c r="H43" s="198"/>
      <c r="I43" s="197"/>
      <c r="J43" s="198"/>
      <c r="K43" s="199"/>
      <c r="L43" s="200"/>
      <c r="M43" s="122">
        <f t="shared" si="9"/>
        <v>11263</v>
      </c>
      <c r="N43" s="122">
        <v>350</v>
      </c>
      <c r="O43" s="122"/>
      <c r="P43" s="122">
        <v>20</v>
      </c>
      <c r="Q43" s="122">
        <v>600</v>
      </c>
      <c r="R43" s="122">
        <v>6201</v>
      </c>
      <c r="S43" s="122"/>
      <c r="T43" s="122"/>
      <c r="U43" s="122">
        <v>4092</v>
      </c>
      <c r="V43" s="122"/>
      <c r="W43" s="123"/>
    </row>
    <row r="44" spans="1:23" ht="10.5" customHeight="1">
      <c r="A44" s="201"/>
      <c r="B44" s="202"/>
      <c r="C44" s="197"/>
      <c r="D44" s="198"/>
      <c r="E44" s="197"/>
      <c r="F44" s="198"/>
      <c r="G44" s="197"/>
      <c r="H44" s="198"/>
      <c r="I44" s="197"/>
      <c r="J44" s="198"/>
      <c r="K44" s="199"/>
      <c r="L44" s="200"/>
      <c r="M44" s="122">
        <f t="shared" si="9"/>
        <v>71156</v>
      </c>
      <c r="N44" s="122">
        <v>668</v>
      </c>
      <c r="O44" s="122">
        <v>8486</v>
      </c>
      <c r="P44" s="122">
        <v>480</v>
      </c>
      <c r="Q44" s="122">
        <v>40</v>
      </c>
      <c r="R44" s="122">
        <v>58917</v>
      </c>
      <c r="S44" s="122"/>
      <c r="T44" s="122"/>
      <c r="U44" s="122">
        <v>2153</v>
      </c>
      <c r="V44" s="122">
        <v>19</v>
      </c>
      <c r="W44" s="123">
        <v>393</v>
      </c>
    </row>
    <row r="45" spans="1:23" ht="10.5" customHeight="1">
      <c r="A45" s="201"/>
      <c r="B45" s="202"/>
      <c r="C45" s="197"/>
      <c r="D45" s="198"/>
      <c r="E45" s="197"/>
      <c r="F45" s="198"/>
      <c r="G45" s="197"/>
      <c r="H45" s="198"/>
      <c r="I45" s="197"/>
      <c r="J45" s="198"/>
      <c r="K45" s="199"/>
      <c r="L45" s="200"/>
      <c r="M45" s="124">
        <f t="shared" si="9"/>
        <v>86024</v>
      </c>
      <c r="N45" s="124">
        <f aca="true" t="shared" si="10" ref="N45:W45">SUM(N42:N44)</f>
        <v>1468</v>
      </c>
      <c r="O45" s="124">
        <f t="shared" si="10"/>
        <v>8552</v>
      </c>
      <c r="P45" s="124">
        <f t="shared" si="10"/>
        <v>500</v>
      </c>
      <c r="Q45" s="124">
        <f t="shared" si="10"/>
        <v>1416</v>
      </c>
      <c r="R45" s="124">
        <f t="shared" si="10"/>
        <v>66891</v>
      </c>
      <c r="S45" s="124">
        <f t="shared" si="10"/>
        <v>0</v>
      </c>
      <c r="T45" s="124">
        <f t="shared" si="10"/>
        <v>0</v>
      </c>
      <c r="U45" s="124">
        <f t="shared" si="10"/>
        <v>6785</v>
      </c>
      <c r="V45" s="124">
        <f t="shared" si="10"/>
        <v>19</v>
      </c>
      <c r="W45" s="125">
        <f t="shared" si="10"/>
        <v>393</v>
      </c>
    </row>
    <row r="46" spans="1:23" ht="10.5" customHeight="1">
      <c r="A46" s="201">
        <v>30</v>
      </c>
      <c r="B46" s="202" t="s">
        <v>97</v>
      </c>
      <c r="C46" s="197"/>
      <c r="D46" s="198"/>
      <c r="E46" s="197"/>
      <c r="F46" s="198"/>
      <c r="G46" s="197"/>
      <c r="H46" s="198"/>
      <c r="I46" s="197">
        <v>2</v>
      </c>
      <c r="J46" s="126" t="s">
        <v>393</v>
      </c>
      <c r="K46" s="199">
        <v>7</v>
      </c>
      <c r="L46" s="200">
        <v>3567</v>
      </c>
      <c r="M46" s="120">
        <f t="shared" si="9"/>
        <v>3492</v>
      </c>
      <c r="N46" s="120"/>
      <c r="O46" s="120"/>
      <c r="P46" s="120"/>
      <c r="Q46" s="120"/>
      <c r="R46" s="120">
        <v>3492</v>
      </c>
      <c r="S46" s="120"/>
      <c r="T46" s="120"/>
      <c r="U46" s="120"/>
      <c r="V46" s="120"/>
      <c r="W46" s="121"/>
    </row>
    <row r="47" spans="1:23" ht="10.5" customHeight="1">
      <c r="A47" s="201"/>
      <c r="B47" s="202"/>
      <c r="C47" s="197"/>
      <c r="D47" s="198"/>
      <c r="E47" s="197"/>
      <c r="F47" s="198"/>
      <c r="G47" s="197"/>
      <c r="H47" s="198"/>
      <c r="I47" s="197"/>
      <c r="J47" s="204">
        <v>600</v>
      </c>
      <c r="K47" s="199"/>
      <c r="L47" s="200"/>
      <c r="M47" s="122">
        <f t="shared" si="9"/>
        <v>1391</v>
      </c>
      <c r="N47" s="122"/>
      <c r="O47" s="122">
        <v>691</v>
      </c>
      <c r="P47" s="122"/>
      <c r="Q47" s="122">
        <v>295</v>
      </c>
      <c r="R47" s="122">
        <v>405</v>
      </c>
      <c r="S47" s="122"/>
      <c r="T47" s="122"/>
      <c r="U47" s="122"/>
      <c r="V47" s="122"/>
      <c r="W47" s="123"/>
    </row>
    <row r="48" spans="1:23" ht="10.5" customHeight="1">
      <c r="A48" s="201"/>
      <c r="B48" s="202"/>
      <c r="C48" s="197"/>
      <c r="D48" s="198"/>
      <c r="E48" s="197"/>
      <c r="F48" s="198"/>
      <c r="G48" s="197"/>
      <c r="H48" s="198"/>
      <c r="I48" s="197"/>
      <c r="J48" s="204"/>
      <c r="K48" s="199"/>
      <c r="L48" s="200"/>
      <c r="M48" s="122">
        <f t="shared" si="9"/>
        <v>82068</v>
      </c>
      <c r="N48" s="122">
        <v>95</v>
      </c>
      <c r="O48" s="122">
        <v>30121</v>
      </c>
      <c r="P48" s="122">
        <v>548</v>
      </c>
      <c r="Q48" s="122">
        <v>4329</v>
      </c>
      <c r="R48" s="122">
        <v>43055</v>
      </c>
      <c r="S48" s="122"/>
      <c r="T48" s="122"/>
      <c r="U48" s="122">
        <v>3920</v>
      </c>
      <c r="V48" s="122"/>
      <c r="W48" s="123"/>
    </row>
    <row r="49" spans="1:23" ht="10.5" customHeight="1">
      <c r="A49" s="201"/>
      <c r="B49" s="202"/>
      <c r="C49" s="197"/>
      <c r="D49" s="198"/>
      <c r="E49" s="197"/>
      <c r="F49" s="198"/>
      <c r="G49" s="197"/>
      <c r="H49" s="198"/>
      <c r="I49" s="197"/>
      <c r="J49" s="127"/>
      <c r="K49" s="199"/>
      <c r="L49" s="200"/>
      <c r="M49" s="124">
        <f t="shared" si="9"/>
        <v>86951</v>
      </c>
      <c r="N49" s="124">
        <f aca="true" t="shared" si="11" ref="N49:W49">SUM(N46:N48)</f>
        <v>95</v>
      </c>
      <c r="O49" s="124">
        <f t="shared" si="11"/>
        <v>30812</v>
      </c>
      <c r="P49" s="124">
        <f t="shared" si="11"/>
        <v>548</v>
      </c>
      <c r="Q49" s="124">
        <f t="shared" si="11"/>
        <v>4624</v>
      </c>
      <c r="R49" s="124">
        <f t="shared" si="11"/>
        <v>46952</v>
      </c>
      <c r="S49" s="124">
        <f t="shared" si="11"/>
        <v>0</v>
      </c>
      <c r="T49" s="124">
        <f t="shared" si="11"/>
        <v>0</v>
      </c>
      <c r="U49" s="124">
        <f t="shared" si="11"/>
        <v>3920</v>
      </c>
      <c r="V49" s="124">
        <f t="shared" si="11"/>
        <v>0</v>
      </c>
      <c r="W49" s="125">
        <f t="shared" si="11"/>
        <v>0</v>
      </c>
    </row>
    <row r="50" spans="1:23" ht="10.5" customHeight="1">
      <c r="A50" s="201">
        <v>38</v>
      </c>
      <c r="B50" s="203" t="s">
        <v>256</v>
      </c>
      <c r="C50" s="197"/>
      <c r="D50" s="198"/>
      <c r="E50" s="197"/>
      <c r="F50" s="198"/>
      <c r="G50" s="197">
        <v>4</v>
      </c>
      <c r="H50" s="198">
        <v>16500</v>
      </c>
      <c r="I50" s="197"/>
      <c r="J50" s="198"/>
      <c r="K50" s="199">
        <v>11</v>
      </c>
      <c r="L50" s="200">
        <v>9440</v>
      </c>
      <c r="M50" s="120">
        <f t="shared" si="9"/>
        <v>180</v>
      </c>
      <c r="N50" s="120">
        <v>180</v>
      </c>
      <c r="O50" s="120"/>
      <c r="P50" s="120"/>
      <c r="Q50" s="120"/>
      <c r="R50" s="120"/>
      <c r="S50" s="120"/>
      <c r="T50" s="120"/>
      <c r="U50" s="120"/>
      <c r="V50" s="120"/>
      <c r="W50" s="121"/>
    </row>
    <row r="51" spans="1:23" ht="10.5" customHeight="1">
      <c r="A51" s="201"/>
      <c r="B51" s="203"/>
      <c r="C51" s="197"/>
      <c r="D51" s="198"/>
      <c r="E51" s="197"/>
      <c r="F51" s="198"/>
      <c r="G51" s="197"/>
      <c r="H51" s="198"/>
      <c r="I51" s="197"/>
      <c r="J51" s="198"/>
      <c r="K51" s="199"/>
      <c r="L51" s="200"/>
      <c r="M51" s="122">
        <f t="shared" si="9"/>
        <v>12931</v>
      </c>
      <c r="N51" s="122">
        <v>2309</v>
      </c>
      <c r="O51" s="122">
        <v>9218</v>
      </c>
      <c r="P51" s="122">
        <v>123</v>
      </c>
      <c r="Q51" s="122"/>
      <c r="R51" s="122">
        <v>1267</v>
      </c>
      <c r="S51" s="122"/>
      <c r="T51" s="122"/>
      <c r="U51" s="122"/>
      <c r="V51" s="122">
        <v>14</v>
      </c>
      <c r="W51" s="123"/>
    </row>
    <row r="52" spans="1:23" ht="10.5" customHeight="1">
      <c r="A52" s="201"/>
      <c r="B52" s="203"/>
      <c r="C52" s="197"/>
      <c r="D52" s="198"/>
      <c r="E52" s="197"/>
      <c r="F52" s="198"/>
      <c r="G52" s="197"/>
      <c r="H52" s="198"/>
      <c r="I52" s="197"/>
      <c r="J52" s="198"/>
      <c r="K52" s="199"/>
      <c r="L52" s="200"/>
      <c r="M52" s="122">
        <f t="shared" si="9"/>
        <v>170791</v>
      </c>
      <c r="N52" s="122">
        <v>836</v>
      </c>
      <c r="O52" s="122">
        <v>77372</v>
      </c>
      <c r="P52" s="122">
        <v>179</v>
      </c>
      <c r="Q52" s="122"/>
      <c r="R52" s="122">
        <v>83653</v>
      </c>
      <c r="S52" s="122"/>
      <c r="T52" s="122"/>
      <c r="U52" s="122">
        <v>8437</v>
      </c>
      <c r="V52" s="122">
        <v>314</v>
      </c>
      <c r="W52" s="123"/>
    </row>
    <row r="53" spans="1:23" ht="10.5" customHeight="1">
      <c r="A53" s="201"/>
      <c r="B53" s="203"/>
      <c r="C53" s="197"/>
      <c r="D53" s="198"/>
      <c r="E53" s="197"/>
      <c r="F53" s="198"/>
      <c r="G53" s="197"/>
      <c r="H53" s="198"/>
      <c r="I53" s="197"/>
      <c r="J53" s="198"/>
      <c r="K53" s="199"/>
      <c r="L53" s="200"/>
      <c r="M53" s="124">
        <f t="shared" si="9"/>
        <v>183902</v>
      </c>
      <c r="N53" s="124">
        <f aca="true" t="shared" si="12" ref="N53:W53">SUM(N50:N52)</f>
        <v>3325</v>
      </c>
      <c r="O53" s="124">
        <f t="shared" si="12"/>
        <v>86590</v>
      </c>
      <c r="P53" s="124">
        <f t="shared" si="12"/>
        <v>302</v>
      </c>
      <c r="Q53" s="124">
        <f t="shared" si="12"/>
        <v>0</v>
      </c>
      <c r="R53" s="124">
        <f t="shared" si="12"/>
        <v>84920</v>
      </c>
      <c r="S53" s="124">
        <f t="shared" si="12"/>
        <v>0</v>
      </c>
      <c r="T53" s="124">
        <f t="shared" si="12"/>
        <v>0</v>
      </c>
      <c r="U53" s="124">
        <f t="shared" si="12"/>
        <v>8437</v>
      </c>
      <c r="V53" s="124">
        <f t="shared" si="12"/>
        <v>328</v>
      </c>
      <c r="W53" s="125">
        <f t="shared" si="12"/>
        <v>0</v>
      </c>
    </row>
    <row r="54" spans="1:23" ht="10.5" customHeight="1">
      <c r="A54" s="201">
        <v>36</v>
      </c>
      <c r="B54" s="203" t="s">
        <v>110</v>
      </c>
      <c r="C54" s="197">
        <v>1</v>
      </c>
      <c r="D54" s="198">
        <v>12810</v>
      </c>
      <c r="E54" s="197"/>
      <c r="F54" s="198"/>
      <c r="G54" s="197"/>
      <c r="H54" s="198"/>
      <c r="I54" s="197"/>
      <c r="J54" s="198"/>
      <c r="K54" s="199">
        <v>11</v>
      </c>
      <c r="L54" s="200">
        <v>5117</v>
      </c>
      <c r="M54" s="120">
        <f t="shared" si="9"/>
        <v>340</v>
      </c>
      <c r="N54" s="120"/>
      <c r="O54" s="120">
        <v>340</v>
      </c>
      <c r="P54" s="120"/>
      <c r="Q54" s="120"/>
      <c r="R54" s="120"/>
      <c r="S54" s="120"/>
      <c r="T54" s="120"/>
      <c r="U54" s="120"/>
      <c r="V54" s="120"/>
      <c r="W54" s="121"/>
    </row>
    <row r="55" spans="1:23" ht="10.5" customHeight="1">
      <c r="A55" s="201"/>
      <c r="B55" s="203"/>
      <c r="C55" s="197"/>
      <c r="D55" s="198"/>
      <c r="E55" s="197"/>
      <c r="F55" s="198"/>
      <c r="G55" s="197"/>
      <c r="H55" s="198"/>
      <c r="I55" s="197"/>
      <c r="J55" s="198"/>
      <c r="K55" s="199"/>
      <c r="L55" s="200"/>
      <c r="M55" s="122">
        <f t="shared" si="9"/>
        <v>5653</v>
      </c>
      <c r="N55" s="122"/>
      <c r="O55" s="122">
        <v>5653</v>
      </c>
      <c r="P55" s="122"/>
      <c r="Q55" s="122"/>
      <c r="R55" s="122"/>
      <c r="S55" s="122"/>
      <c r="T55" s="122"/>
      <c r="U55" s="122"/>
      <c r="V55" s="122"/>
      <c r="W55" s="123"/>
    </row>
    <row r="56" spans="1:23" ht="10.5" customHeight="1">
      <c r="A56" s="201"/>
      <c r="B56" s="203"/>
      <c r="C56" s="197"/>
      <c r="D56" s="198"/>
      <c r="E56" s="197"/>
      <c r="F56" s="198"/>
      <c r="G56" s="197"/>
      <c r="H56" s="198"/>
      <c r="I56" s="197"/>
      <c r="J56" s="198"/>
      <c r="K56" s="199"/>
      <c r="L56" s="200"/>
      <c r="M56" s="122">
        <f t="shared" si="9"/>
        <v>189487</v>
      </c>
      <c r="N56" s="122"/>
      <c r="O56" s="122">
        <v>108999</v>
      </c>
      <c r="P56" s="122">
        <v>3571</v>
      </c>
      <c r="Q56" s="122">
        <v>26713</v>
      </c>
      <c r="R56" s="122">
        <v>47092</v>
      </c>
      <c r="S56" s="122"/>
      <c r="T56" s="122"/>
      <c r="U56" s="122">
        <v>775</v>
      </c>
      <c r="V56" s="122">
        <v>764</v>
      </c>
      <c r="W56" s="123">
        <v>1573</v>
      </c>
    </row>
    <row r="57" spans="1:23" ht="10.5" customHeight="1">
      <c r="A57" s="201"/>
      <c r="B57" s="203"/>
      <c r="C57" s="197"/>
      <c r="D57" s="198"/>
      <c r="E57" s="197"/>
      <c r="F57" s="198"/>
      <c r="G57" s="197"/>
      <c r="H57" s="198"/>
      <c r="I57" s="197"/>
      <c r="J57" s="198"/>
      <c r="K57" s="199"/>
      <c r="L57" s="200"/>
      <c r="M57" s="124">
        <f t="shared" si="9"/>
        <v>195480</v>
      </c>
      <c r="N57" s="124">
        <f aca="true" t="shared" si="13" ref="N57:W57">SUM(N54:N56)</f>
        <v>0</v>
      </c>
      <c r="O57" s="124">
        <f t="shared" si="13"/>
        <v>114992</v>
      </c>
      <c r="P57" s="124">
        <f t="shared" si="13"/>
        <v>3571</v>
      </c>
      <c r="Q57" s="124">
        <f t="shared" si="13"/>
        <v>26713</v>
      </c>
      <c r="R57" s="124">
        <f t="shared" si="13"/>
        <v>47092</v>
      </c>
      <c r="S57" s="124">
        <f t="shared" si="13"/>
        <v>0</v>
      </c>
      <c r="T57" s="124">
        <f t="shared" si="13"/>
        <v>0</v>
      </c>
      <c r="U57" s="124">
        <f t="shared" si="13"/>
        <v>775</v>
      </c>
      <c r="V57" s="124">
        <f t="shared" si="13"/>
        <v>764</v>
      </c>
      <c r="W57" s="125">
        <f t="shared" si="13"/>
        <v>1573</v>
      </c>
    </row>
    <row r="58" spans="1:23" ht="10.5" customHeight="1">
      <c r="A58" s="201">
        <v>10</v>
      </c>
      <c r="B58" s="202" t="s">
        <v>115</v>
      </c>
      <c r="C58" s="197">
        <v>4</v>
      </c>
      <c r="D58" s="198">
        <v>18000</v>
      </c>
      <c r="E58" s="197"/>
      <c r="F58" s="198"/>
      <c r="G58" s="197"/>
      <c r="H58" s="198"/>
      <c r="I58" s="197"/>
      <c r="J58" s="198"/>
      <c r="K58" s="199">
        <v>1</v>
      </c>
      <c r="L58" s="200">
        <v>384</v>
      </c>
      <c r="M58" s="120">
        <f t="shared" si="9"/>
        <v>4821</v>
      </c>
      <c r="N58" s="120"/>
      <c r="O58" s="120">
        <v>1943</v>
      </c>
      <c r="P58" s="120"/>
      <c r="Q58" s="120"/>
      <c r="R58" s="120">
        <v>2046</v>
      </c>
      <c r="S58" s="120">
        <v>798</v>
      </c>
      <c r="T58" s="120"/>
      <c r="U58" s="120"/>
      <c r="V58" s="120">
        <v>27</v>
      </c>
      <c r="W58" s="121">
        <v>7</v>
      </c>
    </row>
    <row r="59" spans="1:23" ht="10.5" customHeight="1">
      <c r="A59" s="201"/>
      <c r="B59" s="202"/>
      <c r="C59" s="197"/>
      <c r="D59" s="198"/>
      <c r="E59" s="197"/>
      <c r="F59" s="198"/>
      <c r="G59" s="197"/>
      <c r="H59" s="198"/>
      <c r="I59" s="197"/>
      <c r="J59" s="198"/>
      <c r="K59" s="199"/>
      <c r="L59" s="200"/>
      <c r="M59" s="122">
        <f t="shared" si="9"/>
        <v>17244</v>
      </c>
      <c r="N59" s="122"/>
      <c r="O59" s="122">
        <v>15588</v>
      </c>
      <c r="P59" s="122">
        <v>279</v>
      </c>
      <c r="Q59" s="122"/>
      <c r="R59" s="122">
        <v>594</v>
      </c>
      <c r="S59" s="122"/>
      <c r="T59" s="122"/>
      <c r="U59" s="122">
        <v>746</v>
      </c>
      <c r="V59" s="122">
        <v>37</v>
      </c>
      <c r="W59" s="123"/>
    </row>
    <row r="60" spans="1:23" ht="10.5" customHeight="1">
      <c r="A60" s="201"/>
      <c r="B60" s="202"/>
      <c r="C60" s="197"/>
      <c r="D60" s="198"/>
      <c r="E60" s="197"/>
      <c r="F60" s="198"/>
      <c r="G60" s="197"/>
      <c r="H60" s="198"/>
      <c r="I60" s="197"/>
      <c r="J60" s="198"/>
      <c r="K60" s="199"/>
      <c r="L60" s="200"/>
      <c r="M60" s="122">
        <f t="shared" si="9"/>
        <v>358493</v>
      </c>
      <c r="N60" s="122">
        <v>1006</v>
      </c>
      <c r="O60" s="122">
        <v>163064</v>
      </c>
      <c r="P60" s="122">
        <v>3387</v>
      </c>
      <c r="Q60" s="122"/>
      <c r="R60" s="122">
        <v>109440</v>
      </c>
      <c r="S60" s="122"/>
      <c r="T60" s="122"/>
      <c r="U60" s="122">
        <v>80347</v>
      </c>
      <c r="V60" s="122">
        <v>849</v>
      </c>
      <c r="W60" s="123">
        <v>400</v>
      </c>
    </row>
    <row r="61" spans="1:23" ht="10.5" customHeight="1">
      <c r="A61" s="201"/>
      <c r="B61" s="202"/>
      <c r="C61" s="197"/>
      <c r="D61" s="198"/>
      <c r="E61" s="197"/>
      <c r="F61" s="198"/>
      <c r="G61" s="197"/>
      <c r="H61" s="198"/>
      <c r="I61" s="197"/>
      <c r="J61" s="198"/>
      <c r="K61" s="199"/>
      <c r="L61" s="200"/>
      <c r="M61" s="124">
        <f t="shared" si="9"/>
        <v>380558</v>
      </c>
      <c r="N61" s="124">
        <f aca="true" t="shared" si="14" ref="N61:W61">SUM(N58:N60)</f>
        <v>1006</v>
      </c>
      <c r="O61" s="124">
        <f t="shared" si="14"/>
        <v>180595</v>
      </c>
      <c r="P61" s="124">
        <f t="shared" si="14"/>
        <v>3666</v>
      </c>
      <c r="Q61" s="124">
        <f t="shared" si="14"/>
        <v>0</v>
      </c>
      <c r="R61" s="124">
        <f t="shared" si="14"/>
        <v>112080</v>
      </c>
      <c r="S61" s="124">
        <f t="shared" si="14"/>
        <v>798</v>
      </c>
      <c r="T61" s="124">
        <f t="shared" si="14"/>
        <v>0</v>
      </c>
      <c r="U61" s="124">
        <f t="shared" si="14"/>
        <v>81093</v>
      </c>
      <c r="V61" s="124">
        <f t="shared" si="14"/>
        <v>913</v>
      </c>
      <c r="W61" s="125">
        <f t="shared" si="14"/>
        <v>407</v>
      </c>
    </row>
    <row r="62" spans="1:23" ht="10.5" customHeight="1">
      <c r="A62" s="201">
        <v>41</v>
      </c>
      <c r="B62" s="202" t="s">
        <v>121</v>
      </c>
      <c r="C62" s="197">
        <v>1</v>
      </c>
      <c r="D62" s="198">
        <v>980</v>
      </c>
      <c r="E62" s="197"/>
      <c r="F62" s="198"/>
      <c r="G62" s="197"/>
      <c r="H62" s="198"/>
      <c r="I62" s="197"/>
      <c r="J62" s="198"/>
      <c r="K62" s="199">
        <v>12</v>
      </c>
      <c r="L62" s="200">
        <v>1966</v>
      </c>
      <c r="M62" s="120">
        <f t="shared" si="9"/>
        <v>514</v>
      </c>
      <c r="N62" s="120"/>
      <c r="O62" s="120"/>
      <c r="P62" s="120"/>
      <c r="Q62" s="120"/>
      <c r="R62" s="120">
        <v>514</v>
      </c>
      <c r="S62" s="120"/>
      <c r="T62" s="120"/>
      <c r="U62" s="120"/>
      <c r="V62" s="120"/>
      <c r="W62" s="121"/>
    </row>
    <row r="63" spans="1:23" ht="10.5" customHeight="1">
      <c r="A63" s="201"/>
      <c r="B63" s="202"/>
      <c r="C63" s="197"/>
      <c r="D63" s="198"/>
      <c r="E63" s="197"/>
      <c r="F63" s="198"/>
      <c r="G63" s="197"/>
      <c r="H63" s="198"/>
      <c r="I63" s="197"/>
      <c r="J63" s="198"/>
      <c r="K63" s="199"/>
      <c r="L63" s="200"/>
      <c r="M63" s="122">
        <f t="shared" si="9"/>
        <v>16444</v>
      </c>
      <c r="N63" s="122"/>
      <c r="O63" s="122">
        <v>14080</v>
      </c>
      <c r="P63" s="122"/>
      <c r="Q63" s="122"/>
      <c r="R63" s="122">
        <v>2364</v>
      </c>
      <c r="S63" s="122"/>
      <c r="T63" s="122"/>
      <c r="U63" s="122"/>
      <c r="V63" s="122"/>
      <c r="W63" s="123"/>
    </row>
    <row r="64" spans="1:23" ht="10.5" customHeight="1">
      <c r="A64" s="201"/>
      <c r="B64" s="202"/>
      <c r="C64" s="197"/>
      <c r="D64" s="198"/>
      <c r="E64" s="197"/>
      <c r="F64" s="198"/>
      <c r="G64" s="197"/>
      <c r="H64" s="198"/>
      <c r="I64" s="197"/>
      <c r="J64" s="198"/>
      <c r="K64" s="199"/>
      <c r="L64" s="200"/>
      <c r="M64" s="122">
        <f t="shared" si="9"/>
        <v>92965</v>
      </c>
      <c r="N64" s="122"/>
      <c r="O64" s="122">
        <v>44754</v>
      </c>
      <c r="P64" s="122"/>
      <c r="Q64" s="122">
        <v>607</v>
      </c>
      <c r="R64" s="122">
        <v>47604</v>
      </c>
      <c r="S64" s="122"/>
      <c r="T64" s="122"/>
      <c r="U64" s="122"/>
      <c r="V64" s="122"/>
      <c r="W64" s="123"/>
    </row>
    <row r="65" spans="1:23" ht="10.5" customHeight="1">
      <c r="A65" s="201"/>
      <c r="B65" s="202"/>
      <c r="C65" s="197"/>
      <c r="D65" s="198"/>
      <c r="E65" s="197"/>
      <c r="F65" s="198"/>
      <c r="G65" s="197"/>
      <c r="H65" s="198"/>
      <c r="I65" s="197"/>
      <c r="J65" s="198"/>
      <c r="K65" s="199"/>
      <c r="L65" s="200"/>
      <c r="M65" s="124">
        <f t="shared" si="9"/>
        <v>109923</v>
      </c>
      <c r="N65" s="124">
        <f aca="true" t="shared" si="15" ref="N65:W65">SUM(N62:N64)</f>
        <v>0</v>
      </c>
      <c r="O65" s="124">
        <f t="shared" si="15"/>
        <v>58834</v>
      </c>
      <c r="P65" s="124">
        <f t="shared" si="15"/>
        <v>0</v>
      </c>
      <c r="Q65" s="124">
        <f t="shared" si="15"/>
        <v>607</v>
      </c>
      <c r="R65" s="124">
        <f t="shared" si="15"/>
        <v>50482</v>
      </c>
      <c r="S65" s="124">
        <f t="shared" si="15"/>
        <v>0</v>
      </c>
      <c r="T65" s="124">
        <f t="shared" si="15"/>
        <v>0</v>
      </c>
      <c r="U65" s="124">
        <f t="shared" si="15"/>
        <v>0</v>
      </c>
      <c r="V65" s="124">
        <f t="shared" si="15"/>
        <v>0</v>
      </c>
      <c r="W65" s="125">
        <f t="shared" si="15"/>
        <v>0</v>
      </c>
    </row>
    <row r="66" spans="1:23" ht="10.5" customHeight="1">
      <c r="A66" s="201">
        <v>44</v>
      </c>
      <c r="B66" s="202" t="s">
        <v>126</v>
      </c>
      <c r="C66" s="197">
        <v>1</v>
      </c>
      <c r="D66" s="198">
        <v>2700</v>
      </c>
      <c r="E66" s="197"/>
      <c r="F66" s="198"/>
      <c r="G66" s="197"/>
      <c r="H66" s="198"/>
      <c r="I66" s="197"/>
      <c r="J66" s="198"/>
      <c r="K66" s="199">
        <v>2</v>
      </c>
      <c r="L66" s="200">
        <v>2100</v>
      </c>
      <c r="M66" s="120">
        <f t="shared" si="9"/>
        <v>0</v>
      </c>
      <c r="N66" s="120"/>
      <c r="O66" s="120"/>
      <c r="P66" s="120"/>
      <c r="Q66" s="120"/>
      <c r="R66" s="120"/>
      <c r="S66" s="120"/>
      <c r="T66" s="120"/>
      <c r="U66" s="120"/>
      <c r="V66" s="120"/>
      <c r="W66" s="121"/>
    </row>
    <row r="67" spans="1:23" ht="10.5" customHeight="1">
      <c r="A67" s="201"/>
      <c r="B67" s="202"/>
      <c r="C67" s="197"/>
      <c r="D67" s="198"/>
      <c r="E67" s="197"/>
      <c r="F67" s="198"/>
      <c r="G67" s="197"/>
      <c r="H67" s="198"/>
      <c r="I67" s="197"/>
      <c r="J67" s="198"/>
      <c r="K67" s="199"/>
      <c r="L67" s="200"/>
      <c r="M67" s="122">
        <f t="shared" si="9"/>
        <v>1616</v>
      </c>
      <c r="N67" s="122"/>
      <c r="O67" s="122">
        <v>1616</v>
      </c>
      <c r="P67" s="122"/>
      <c r="Q67" s="122"/>
      <c r="R67" s="122"/>
      <c r="S67" s="122"/>
      <c r="T67" s="122"/>
      <c r="U67" s="122"/>
      <c r="V67" s="122"/>
      <c r="W67" s="123"/>
    </row>
    <row r="68" spans="1:23" ht="10.5" customHeight="1">
      <c r="A68" s="201"/>
      <c r="B68" s="202"/>
      <c r="C68" s="197"/>
      <c r="D68" s="198"/>
      <c r="E68" s="197"/>
      <c r="F68" s="198"/>
      <c r="G68" s="197"/>
      <c r="H68" s="198"/>
      <c r="I68" s="197"/>
      <c r="J68" s="198"/>
      <c r="K68" s="199"/>
      <c r="L68" s="200"/>
      <c r="M68" s="122">
        <f t="shared" si="9"/>
        <v>43593</v>
      </c>
      <c r="N68" s="122"/>
      <c r="O68" s="122">
        <v>22637</v>
      </c>
      <c r="P68" s="122"/>
      <c r="Q68" s="122"/>
      <c r="R68" s="122">
        <v>20956</v>
      </c>
      <c r="S68" s="122"/>
      <c r="T68" s="122"/>
      <c r="U68" s="122"/>
      <c r="V68" s="122"/>
      <c r="W68" s="123"/>
    </row>
    <row r="69" spans="1:23" ht="10.5" customHeight="1">
      <c r="A69" s="201"/>
      <c r="B69" s="202"/>
      <c r="C69" s="197"/>
      <c r="D69" s="198"/>
      <c r="E69" s="197"/>
      <c r="F69" s="198"/>
      <c r="G69" s="197"/>
      <c r="H69" s="198"/>
      <c r="I69" s="197"/>
      <c r="J69" s="198"/>
      <c r="K69" s="199"/>
      <c r="L69" s="200"/>
      <c r="M69" s="124">
        <f t="shared" si="9"/>
        <v>45209</v>
      </c>
      <c r="N69" s="124">
        <f aca="true" t="shared" si="16" ref="N69:W69">SUM(N66:N68)</f>
        <v>0</v>
      </c>
      <c r="O69" s="124">
        <f t="shared" si="16"/>
        <v>24253</v>
      </c>
      <c r="P69" s="124">
        <f t="shared" si="16"/>
        <v>0</v>
      </c>
      <c r="Q69" s="124">
        <f t="shared" si="16"/>
        <v>0</v>
      </c>
      <c r="R69" s="124">
        <f t="shared" si="16"/>
        <v>20956</v>
      </c>
      <c r="S69" s="124">
        <f t="shared" si="16"/>
        <v>0</v>
      </c>
      <c r="T69" s="124">
        <f t="shared" si="16"/>
        <v>0</v>
      </c>
      <c r="U69" s="124">
        <f t="shared" si="16"/>
        <v>0</v>
      </c>
      <c r="V69" s="124">
        <f t="shared" si="16"/>
        <v>0</v>
      </c>
      <c r="W69" s="125">
        <f t="shared" si="16"/>
        <v>0</v>
      </c>
    </row>
    <row r="70" spans="1:23" ht="10.5" customHeight="1">
      <c r="A70" s="195">
        <v>45</v>
      </c>
      <c r="B70" s="196" t="s">
        <v>132</v>
      </c>
      <c r="C70" s="193"/>
      <c r="D70" s="194"/>
      <c r="E70" s="193">
        <v>2</v>
      </c>
      <c r="F70" s="194">
        <v>900</v>
      </c>
      <c r="G70" s="193"/>
      <c r="H70" s="194"/>
      <c r="I70" s="193"/>
      <c r="J70" s="194"/>
      <c r="K70" s="211">
        <v>4</v>
      </c>
      <c r="L70" s="212">
        <v>953</v>
      </c>
      <c r="M70" s="120">
        <f t="shared" si="9"/>
        <v>2184</v>
      </c>
      <c r="N70" s="120"/>
      <c r="O70" s="120">
        <v>1841</v>
      </c>
      <c r="P70" s="120"/>
      <c r="Q70" s="120">
        <v>343</v>
      </c>
      <c r="R70" s="120"/>
      <c r="S70" s="120"/>
      <c r="T70" s="120"/>
      <c r="U70" s="120"/>
      <c r="V70" s="120"/>
      <c r="W70" s="121"/>
    </row>
    <row r="71" spans="1:23" ht="10.5" customHeight="1">
      <c r="A71" s="195"/>
      <c r="B71" s="196"/>
      <c r="C71" s="193"/>
      <c r="D71" s="194"/>
      <c r="E71" s="193"/>
      <c r="F71" s="194"/>
      <c r="G71" s="193"/>
      <c r="H71" s="194"/>
      <c r="I71" s="193"/>
      <c r="J71" s="194"/>
      <c r="K71" s="211"/>
      <c r="L71" s="212"/>
      <c r="M71" s="122">
        <f t="shared" si="9"/>
        <v>4267</v>
      </c>
      <c r="N71" s="122"/>
      <c r="O71" s="122">
        <v>2739</v>
      </c>
      <c r="P71" s="122">
        <v>14</v>
      </c>
      <c r="Q71" s="122"/>
      <c r="R71" s="122">
        <v>1514</v>
      </c>
      <c r="S71" s="122"/>
      <c r="T71" s="122"/>
      <c r="U71" s="122"/>
      <c r="V71" s="122"/>
      <c r="W71" s="123"/>
    </row>
    <row r="72" spans="1:23" ht="10.5" customHeight="1">
      <c r="A72" s="195"/>
      <c r="B72" s="196"/>
      <c r="C72" s="193"/>
      <c r="D72" s="194"/>
      <c r="E72" s="193"/>
      <c r="F72" s="194"/>
      <c r="G72" s="193"/>
      <c r="H72" s="194"/>
      <c r="I72" s="193"/>
      <c r="J72" s="194"/>
      <c r="K72" s="211"/>
      <c r="L72" s="212"/>
      <c r="M72" s="122">
        <f t="shared" si="9"/>
        <v>52858</v>
      </c>
      <c r="N72" s="122"/>
      <c r="O72" s="122">
        <v>25856</v>
      </c>
      <c r="P72" s="122">
        <v>1911</v>
      </c>
      <c r="Q72" s="122">
        <v>1628</v>
      </c>
      <c r="R72" s="122">
        <v>22383</v>
      </c>
      <c r="S72" s="122"/>
      <c r="T72" s="122"/>
      <c r="U72" s="122">
        <v>1076</v>
      </c>
      <c r="V72" s="122"/>
      <c r="W72" s="123">
        <v>4</v>
      </c>
    </row>
    <row r="73" spans="1:23" ht="10.5" customHeight="1">
      <c r="A73" s="195"/>
      <c r="B73" s="196"/>
      <c r="C73" s="193"/>
      <c r="D73" s="194"/>
      <c r="E73" s="193"/>
      <c r="F73" s="194"/>
      <c r="G73" s="193"/>
      <c r="H73" s="194"/>
      <c r="I73" s="193"/>
      <c r="J73" s="194"/>
      <c r="K73" s="211"/>
      <c r="L73" s="212"/>
      <c r="M73" s="128">
        <f t="shared" si="9"/>
        <v>59309</v>
      </c>
      <c r="N73" s="128">
        <f aca="true" t="shared" si="17" ref="N73:W73">SUM(N70:N72)</f>
        <v>0</v>
      </c>
      <c r="O73" s="128">
        <f t="shared" si="17"/>
        <v>30436</v>
      </c>
      <c r="P73" s="128">
        <f t="shared" si="17"/>
        <v>1925</v>
      </c>
      <c r="Q73" s="128">
        <f t="shared" si="17"/>
        <v>1971</v>
      </c>
      <c r="R73" s="128">
        <f t="shared" si="17"/>
        <v>23897</v>
      </c>
      <c r="S73" s="128">
        <f t="shared" si="17"/>
        <v>0</v>
      </c>
      <c r="T73" s="128">
        <f t="shared" si="17"/>
        <v>0</v>
      </c>
      <c r="U73" s="128">
        <f t="shared" si="17"/>
        <v>1076</v>
      </c>
      <c r="V73" s="128">
        <f t="shared" si="17"/>
        <v>0</v>
      </c>
      <c r="W73" s="129">
        <f t="shared" si="17"/>
        <v>4</v>
      </c>
    </row>
    <row r="74" spans="1:23" ht="10.5" customHeight="1">
      <c r="A74" s="209" t="s">
        <v>140</v>
      </c>
      <c r="B74" s="210" t="s">
        <v>141</v>
      </c>
      <c r="C74" s="205"/>
      <c r="D74" s="206"/>
      <c r="E74" s="205"/>
      <c r="F74" s="206"/>
      <c r="G74" s="205">
        <v>2</v>
      </c>
      <c r="H74" s="206">
        <v>12000</v>
      </c>
      <c r="I74" s="205"/>
      <c r="J74" s="206"/>
      <c r="K74" s="207">
        <v>8</v>
      </c>
      <c r="L74" s="208">
        <v>19851</v>
      </c>
      <c r="M74" s="130">
        <f aca="true" t="shared" si="18" ref="M74:M105">SUM(N74:W74)</f>
        <v>30</v>
      </c>
      <c r="N74" s="130"/>
      <c r="O74" s="130"/>
      <c r="P74" s="130">
        <v>30</v>
      </c>
      <c r="Q74" s="130"/>
      <c r="R74" s="130"/>
      <c r="S74" s="130"/>
      <c r="T74" s="130"/>
      <c r="U74" s="130"/>
      <c r="V74" s="130"/>
      <c r="W74" s="131"/>
    </row>
    <row r="75" spans="1:23" ht="10.5" customHeight="1">
      <c r="A75" s="209"/>
      <c r="B75" s="210"/>
      <c r="C75" s="205"/>
      <c r="D75" s="206"/>
      <c r="E75" s="205"/>
      <c r="F75" s="206"/>
      <c r="G75" s="205"/>
      <c r="H75" s="206"/>
      <c r="I75" s="205"/>
      <c r="J75" s="206"/>
      <c r="K75" s="207"/>
      <c r="L75" s="208"/>
      <c r="M75" s="122">
        <f t="shared" si="18"/>
        <v>12292</v>
      </c>
      <c r="N75" s="122"/>
      <c r="O75" s="122">
        <v>10605</v>
      </c>
      <c r="P75" s="122">
        <v>60</v>
      </c>
      <c r="Q75" s="122"/>
      <c r="R75" s="122">
        <v>1318</v>
      </c>
      <c r="S75" s="122"/>
      <c r="T75" s="122"/>
      <c r="U75" s="122">
        <v>233</v>
      </c>
      <c r="V75" s="122">
        <v>76</v>
      </c>
      <c r="W75" s="123"/>
    </row>
    <row r="76" spans="1:23" ht="10.5" customHeight="1">
      <c r="A76" s="209"/>
      <c r="B76" s="210"/>
      <c r="C76" s="205"/>
      <c r="D76" s="206"/>
      <c r="E76" s="205"/>
      <c r="F76" s="206"/>
      <c r="G76" s="205"/>
      <c r="H76" s="206"/>
      <c r="I76" s="205"/>
      <c r="J76" s="206"/>
      <c r="K76" s="207"/>
      <c r="L76" s="208"/>
      <c r="M76" s="122">
        <f t="shared" si="18"/>
        <v>465887</v>
      </c>
      <c r="N76" s="122">
        <v>20220</v>
      </c>
      <c r="O76" s="122">
        <v>420210</v>
      </c>
      <c r="P76" s="122">
        <v>1958</v>
      </c>
      <c r="Q76" s="122">
        <v>977</v>
      </c>
      <c r="R76" s="122">
        <v>20736</v>
      </c>
      <c r="S76" s="122"/>
      <c r="T76" s="122"/>
      <c r="U76" s="122"/>
      <c r="V76" s="122">
        <v>1786</v>
      </c>
      <c r="W76" s="123"/>
    </row>
    <row r="77" spans="1:23" ht="10.5" customHeight="1">
      <c r="A77" s="209"/>
      <c r="B77" s="210"/>
      <c r="C77" s="205"/>
      <c r="D77" s="206"/>
      <c r="E77" s="205"/>
      <c r="F77" s="206"/>
      <c r="G77" s="205"/>
      <c r="H77" s="206"/>
      <c r="I77" s="205"/>
      <c r="J77" s="206"/>
      <c r="K77" s="207"/>
      <c r="L77" s="208"/>
      <c r="M77" s="124">
        <f t="shared" si="18"/>
        <v>478209</v>
      </c>
      <c r="N77" s="124">
        <f aca="true" t="shared" si="19" ref="N77:W77">SUM(N74:N76)</f>
        <v>20220</v>
      </c>
      <c r="O77" s="124">
        <f t="shared" si="19"/>
        <v>430815</v>
      </c>
      <c r="P77" s="124">
        <f t="shared" si="19"/>
        <v>2048</v>
      </c>
      <c r="Q77" s="124">
        <f t="shared" si="19"/>
        <v>977</v>
      </c>
      <c r="R77" s="124">
        <f t="shared" si="19"/>
        <v>22054</v>
      </c>
      <c r="S77" s="124">
        <f t="shared" si="19"/>
        <v>0</v>
      </c>
      <c r="T77" s="124">
        <f t="shared" si="19"/>
        <v>0</v>
      </c>
      <c r="U77" s="124">
        <f t="shared" si="19"/>
        <v>233</v>
      </c>
      <c r="V77" s="124">
        <f t="shared" si="19"/>
        <v>1862</v>
      </c>
      <c r="W77" s="125">
        <f t="shared" si="19"/>
        <v>0</v>
      </c>
    </row>
    <row r="78" spans="1:23" ht="10.5" customHeight="1">
      <c r="A78" s="201">
        <v>22</v>
      </c>
      <c r="B78" s="202" t="s">
        <v>148</v>
      </c>
      <c r="C78" s="197"/>
      <c r="D78" s="198"/>
      <c r="E78" s="197"/>
      <c r="F78" s="198"/>
      <c r="G78" s="197"/>
      <c r="H78" s="198"/>
      <c r="I78" s="197"/>
      <c r="J78" s="198"/>
      <c r="K78" s="199">
        <v>10</v>
      </c>
      <c r="L78" s="200">
        <v>5855</v>
      </c>
      <c r="M78" s="120">
        <f t="shared" si="18"/>
        <v>0</v>
      </c>
      <c r="N78" s="120"/>
      <c r="O78" s="120"/>
      <c r="P78" s="120"/>
      <c r="Q78" s="120"/>
      <c r="R78" s="120"/>
      <c r="S78" s="120"/>
      <c r="T78" s="120"/>
      <c r="U78" s="120"/>
      <c r="V78" s="120"/>
      <c r="W78" s="121"/>
    </row>
    <row r="79" spans="1:23" ht="10.5" customHeight="1">
      <c r="A79" s="201"/>
      <c r="B79" s="202"/>
      <c r="C79" s="197"/>
      <c r="D79" s="198"/>
      <c r="E79" s="197"/>
      <c r="F79" s="198"/>
      <c r="G79" s="197"/>
      <c r="H79" s="198"/>
      <c r="I79" s="197"/>
      <c r="J79" s="198"/>
      <c r="K79" s="199"/>
      <c r="L79" s="200"/>
      <c r="M79" s="122">
        <f t="shared" si="18"/>
        <v>20288</v>
      </c>
      <c r="N79" s="122"/>
      <c r="O79" s="122">
        <v>16619</v>
      </c>
      <c r="P79" s="122">
        <v>419</v>
      </c>
      <c r="Q79" s="122"/>
      <c r="R79" s="122">
        <v>3250</v>
      </c>
      <c r="S79" s="122"/>
      <c r="T79" s="122"/>
      <c r="U79" s="122"/>
      <c r="V79" s="122"/>
      <c r="W79" s="123"/>
    </row>
    <row r="80" spans="1:23" ht="10.5" customHeight="1">
      <c r="A80" s="201"/>
      <c r="B80" s="202"/>
      <c r="C80" s="197"/>
      <c r="D80" s="198"/>
      <c r="E80" s="197"/>
      <c r="F80" s="198"/>
      <c r="G80" s="197"/>
      <c r="H80" s="198"/>
      <c r="I80" s="197"/>
      <c r="J80" s="198"/>
      <c r="K80" s="199"/>
      <c r="L80" s="200"/>
      <c r="M80" s="122">
        <f t="shared" si="18"/>
        <v>249386</v>
      </c>
      <c r="N80" s="122">
        <v>113</v>
      </c>
      <c r="O80" s="122">
        <v>57796</v>
      </c>
      <c r="P80" s="122">
        <v>1463</v>
      </c>
      <c r="Q80" s="122">
        <v>84</v>
      </c>
      <c r="R80" s="122">
        <v>182259</v>
      </c>
      <c r="S80" s="122"/>
      <c r="T80" s="122"/>
      <c r="U80" s="122">
        <v>7564</v>
      </c>
      <c r="V80" s="122"/>
      <c r="W80" s="123">
        <v>107</v>
      </c>
    </row>
    <row r="81" spans="1:23" ht="10.5" customHeight="1">
      <c r="A81" s="201"/>
      <c r="B81" s="202"/>
      <c r="C81" s="197"/>
      <c r="D81" s="198"/>
      <c r="E81" s="197"/>
      <c r="F81" s="198"/>
      <c r="G81" s="197"/>
      <c r="H81" s="198"/>
      <c r="I81" s="197"/>
      <c r="J81" s="198"/>
      <c r="K81" s="199"/>
      <c r="L81" s="200"/>
      <c r="M81" s="124">
        <f t="shared" si="18"/>
        <v>269674</v>
      </c>
      <c r="N81" s="124">
        <f aca="true" t="shared" si="20" ref="N81:W81">SUM(N78:N80)</f>
        <v>113</v>
      </c>
      <c r="O81" s="124">
        <f t="shared" si="20"/>
        <v>74415</v>
      </c>
      <c r="P81" s="124">
        <f t="shared" si="20"/>
        <v>1882</v>
      </c>
      <c r="Q81" s="124">
        <f t="shared" si="20"/>
        <v>84</v>
      </c>
      <c r="R81" s="124">
        <f t="shared" si="20"/>
        <v>185509</v>
      </c>
      <c r="S81" s="124">
        <f t="shared" si="20"/>
        <v>0</v>
      </c>
      <c r="T81" s="124">
        <f t="shared" si="20"/>
        <v>0</v>
      </c>
      <c r="U81" s="124">
        <f t="shared" si="20"/>
        <v>7564</v>
      </c>
      <c r="V81" s="124">
        <f t="shared" si="20"/>
        <v>0</v>
      </c>
      <c r="W81" s="125">
        <f t="shared" si="20"/>
        <v>107</v>
      </c>
    </row>
    <row r="82" spans="1:23" ht="10.5" customHeight="1">
      <c r="A82" s="201">
        <v>40</v>
      </c>
      <c r="B82" s="202" t="s">
        <v>152</v>
      </c>
      <c r="C82" s="197"/>
      <c r="D82" s="198"/>
      <c r="E82" s="197"/>
      <c r="F82" s="198"/>
      <c r="G82" s="197"/>
      <c r="H82" s="198"/>
      <c r="I82" s="197"/>
      <c r="J82" s="198"/>
      <c r="K82" s="199">
        <v>10</v>
      </c>
      <c r="L82" s="200">
        <v>10513</v>
      </c>
      <c r="M82" s="120">
        <f t="shared" si="18"/>
        <v>0</v>
      </c>
      <c r="N82" s="120"/>
      <c r="O82" s="120"/>
      <c r="P82" s="120"/>
      <c r="Q82" s="120"/>
      <c r="R82" s="120"/>
      <c r="S82" s="120"/>
      <c r="T82" s="120"/>
      <c r="U82" s="120"/>
      <c r="V82" s="120"/>
      <c r="W82" s="121"/>
    </row>
    <row r="83" spans="1:23" ht="10.5" customHeight="1">
      <c r="A83" s="201"/>
      <c r="B83" s="202"/>
      <c r="C83" s="197"/>
      <c r="D83" s="198"/>
      <c r="E83" s="197"/>
      <c r="F83" s="198"/>
      <c r="G83" s="197"/>
      <c r="H83" s="198"/>
      <c r="I83" s="197"/>
      <c r="J83" s="198"/>
      <c r="K83" s="199"/>
      <c r="L83" s="200"/>
      <c r="M83" s="122">
        <f t="shared" si="18"/>
        <v>169</v>
      </c>
      <c r="N83" s="122"/>
      <c r="O83" s="122">
        <v>169</v>
      </c>
      <c r="P83" s="122"/>
      <c r="Q83" s="122"/>
      <c r="R83" s="122"/>
      <c r="S83" s="122"/>
      <c r="T83" s="122"/>
      <c r="U83" s="122"/>
      <c r="V83" s="122"/>
      <c r="W83" s="123"/>
    </row>
    <row r="84" spans="1:23" ht="10.5" customHeight="1">
      <c r="A84" s="201"/>
      <c r="B84" s="202"/>
      <c r="C84" s="197"/>
      <c r="D84" s="198"/>
      <c r="E84" s="197"/>
      <c r="F84" s="198"/>
      <c r="G84" s="197"/>
      <c r="H84" s="198"/>
      <c r="I84" s="197"/>
      <c r="J84" s="198"/>
      <c r="K84" s="199"/>
      <c r="L84" s="200"/>
      <c r="M84" s="122">
        <f t="shared" si="18"/>
        <v>240239</v>
      </c>
      <c r="N84" s="122">
        <v>7057</v>
      </c>
      <c r="O84" s="122">
        <v>77449</v>
      </c>
      <c r="P84" s="122">
        <v>4349</v>
      </c>
      <c r="Q84" s="122">
        <v>13048</v>
      </c>
      <c r="R84" s="122">
        <v>114855</v>
      </c>
      <c r="S84" s="122"/>
      <c r="T84" s="122"/>
      <c r="U84" s="122">
        <v>23326</v>
      </c>
      <c r="V84" s="122">
        <v>134</v>
      </c>
      <c r="W84" s="123">
        <v>21</v>
      </c>
    </row>
    <row r="85" spans="1:23" ht="10.5" customHeight="1">
      <c r="A85" s="201"/>
      <c r="B85" s="202"/>
      <c r="C85" s="197"/>
      <c r="D85" s="198"/>
      <c r="E85" s="197"/>
      <c r="F85" s="198"/>
      <c r="G85" s="197"/>
      <c r="H85" s="198"/>
      <c r="I85" s="197"/>
      <c r="J85" s="198"/>
      <c r="K85" s="199"/>
      <c r="L85" s="200"/>
      <c r="M85" s="124">
        <f t="shared" si="18"/>
        <v>240408</v>
      </c>
      <c r="N85" s="124">
        <f aca="true" t="shared" si="21" ref="N85:W85">SUM(N82:N84)</f>
        <v>7057</v>
      </c>
      <c r="O85" s="124">
        <f t="shared" si="21"/>
        <v>77618</v>
      </c>
      <c r="P85" s="124">
        <f t="shared" si="21"/>
        <v>4349</v>
      </c>
      <c r="Q85" s="124">
        <f t="shared" si="21"/>
        <v>13048</v>
      </c>
      <c r="R85" s="124">
        <f t="shared" si="21"/>
        <v>114855</v>
      </c>
      <c r="S85" s="124">
        <f t="shared" si="21"/>
        <v>0</v>
      </c>
      <c r="T85" s="124">
        <f t="shared" si="21"/>
        <v>0</v>
      </c>
      <c r="U85" s="124">
        <f t="shared" si="21"/>
        <v>23326</v>
      </c>
      <c r="V85" s="124">
        <f t="shared" si="21"/>
        <v>134</v>
      </c>
      <c r="W85" s="125">
        <f t="shared" si="21"/>
        <v>21</v>
      </c>
    </row>
    <row r="86" spans="1:23" ht="10.5" customHeight="1">
      <c r="A86" s="201">
        <v>15</v>
      </c>
      <c r="B86" s="202" t="s">
        <v>156</v>
      </c>
      <c r="C86" s="197">
        <v>3</v>
      </c>
      <c r="D86" s="198">
        <v>5375</v>
      </c>
      <c r="E86" s="197"/>
      <c r="F86" s="198"/>
      <c r="G86" s="197"/>
      <c r="H86" s="198"/>
      <c r="I86" s="197"/>
      <c r="J86" s="198"/>
      <c r="K86" s="199">
        <v>8</v>
      </c>
      <c r="L86" s="200">
        <v>6657</v>
      </c>
      <c r="M86" s="120">
        <f t="shared" si="18"/>
        <v>1527</v>
      </c>
      <c r="N86" s="120"/>
      <c r="O86" s="120"/>
      <c r="P86" s="120"/>
      <c r="Q86" s="120">
        <v>472</v>
      </c>
      <c r="R86" s="120">
        <v>1055</v>
      </c>
      <c r="S86" s="120"/>
      <c r="T86" s="120"/>
      <c r="U86" s="120"/>
      <c r="V86" s="120"/>
      <c r="W86" s="121"/>
    </row>
    <row r="87" spans="1:23" ht="10.5" customHeight="1">
      <c r="A87" s="201"/>
      <c r="B87" s="202"/>
      <c r="C87" s="197"/>
      <c r="D87" s="198"/>
      <c r="E87" s="197"/>
      <c r="F87" s="198"/>
      <c r="G87" s="197"/>
      <c r="H87" s="198"/>
      <c r="I87" s="197"/>
      <c r="J87" s="198"/>
      <c r="K87" s="199"/>
      <c r="L87" s="200"/>
      <c r="M87" s="122">
        <f t="shared" si="18"/>
        <v>5002</v>
      </c>
      <c r="N87" s="122">
        <v>480</v>
      </c>
      <c r="O87" s="122">
        <v>893</v>
      </c>
      <c r="P87" s="122">
        <v>80</v>
      </c>
      <c r="Q87" s="122">
        <v>364</v>
      </c>
      <c r="R87" s="122">
        <v>1375</v>
      </c>
      <c r="S87" s="122"/>
      <c r="T87" s="122"/>
      <c r="U87" s="122">
        <v>1810</v>
      </c>
      <c r="V87" s="122"/>
      <c r="W87" s="123"/>
    </row>
    <row r="88" spans="1:23" ht="10.5" customHeight="1">
      <c r="A88" s="201"/>
      <c r="B88" s="202"/>
      <c r="C88" s="197"/>
      <c r="D88" s="198"/>
      <c r="E88" s="197"/>
      <c r="F88" s="198"/>
      <c r="G88" s="197"/>
      <c r="H88" s="198"/>
      <c r="I88" s="197"/>
      <c r="J88" s="198"/>
      <c r="K88" s="199"/>
      <c r="L88" s="200"/>
      <c r="M88" s="122">
        <f t="shared" si="18"/>
        <v>199014</v>
      </c>
      <c r="N88" s="122">
        <v>2916</v>
      </c>
      <c r="O88" s="122">
        <v>67292</v>
      </c>
      <c r="P88" s="122">
        <v>1779</v>
      </c>
      <c r="Q88" s="122">
        <v>4858</v>
      </c>
      <c r="R88" s="122">
        <v>82552</v>
      </c>
      <c r="S88" s="122"/>
      <c r="T88" s="122"/>
      <c r="U88" s="122">
        <v>39617</v>
      </c>
      <c r="V88" s="122"/>
      <c r="W88" s="123"/>
    </row>
    <row r="89" spans="1:23" ht="10.5" customHeight="1">
      <c r="A89" s="201"/>
      <c r="B89" s="202"/>
      <c r="C89" s="197"/>
      <c r="D89" s="198"/>
      <c r="E89" s="197"/>
      <c r="F89" s="198"/>
      <c r="G89" s="197"/>
      <c r="H89" s="198"/>
      <c r="I89" s="197"/>
      <c r="J89" s="198"/>
      <c r="K89" s="199"/>
      <c r="L89" s="200"/>
      <c r="M89" s="124">
        <f t="shared" si="18"/>
        <v>205543</v>
      </c>
      <c r="N89" s="124">
        <f aca="true" t="shared" si="22" ref="N89:W89">SUM(N86:N88)</f>
        <v>3396</v>
      </c>
      <c r="O89" s="124">
        <f t="shared" si="22"/>
        <v>68185</v>
      </c>
      <c r="P89" s="124">
        <f t="shared" si="22"/>
        <v>1859</v>
      </c>
      <c r="Q89" s="124">
        <f t="shared" si="22"/>
        <v>5694</v>
      </c>
      <c r="R89" s="124">
        <f t="shared" si="22"/>
        <v>84982</v>
      </c>
      <c r="S89" s="124">
        <f t="shared" si="22"/>
        <v>0</v>
      </c>
      <c r="T89" s="124">
        <f t="shared" si="22"/>
        <v>0</v>
      </c>
      <c r="U89" s="124">
        <f t="shared" si="22"/>
        <v>41427</v>
      </c>
      <c r="V89" s="124">
        <f t="shared" si="22"/>
        <v>0</v>
      </c>
      <c r="W89" s="125">
        <f t="shared" si="22"/>
        <v>0</v>
      </c>
    </row>
    <row r="90" spans="1:23" ht="10.5" customHeight="1">
      <c r="A90" s="201">
        <v>26</v>
      </c>
      <c r="B90" s="202" t="s">
        <v>160</v>
      </c>
      <c r="C90" s="197"/>
      <c r="D90" s="198"/>
      <c r="E90" s="197"/>
      <c r="F90" s="198"/>
      <c r="G90" s="197"/>
      <c r="H90" s="198"/>
      <c r="I90" s="197"/>
      <c r="J90" s="198"/>
      <c r="K90" s="199">
        <v>8</v>
      </c>
      <c r="L90" s="200">
        <v>4744</v>
      </c>
      <c r="M90" s="120">
        <f t="shared" si="18"/>
        <v>856</v>
      </c>
      <c r="N90" s="120"/>
      <c r="O90" s="120"/>
      <c r="P90" s="120">
        <v>28</v>
      </c>
      <c r="Q90" s="120">
        <v>801</v>
      </c>
      <c r="R90" s="120">
        <v>27</v>
      </c>
      <c r="S90" s="120"/>
      <c r="T90" s="120"/>
      <c r="U90" s="120"/>
      <c r="V90" s="120"/>
      <c r="W90" s="121"/>
    </row>
    <row r="91" spans="1:23" ht="10.5" customHeight="1">
      <c r="A91" s="201"/>
      <c r="B91" s="202"/>
      <c r="C91" s="197"/>
      <c r="D91" s="198"/>
      <c r="E91" s="197"/>
      <c r="F91" s="198"/>
      <c r="G91" s="197"/>
      <c r="H91" s="198"/>
      <c r="I91" s="197"/>
      <c r="J91" s="198"/>
      <c r="K91" s="199"/>
      <c r="L91" s="200"/>
      <c r="M91" s="122">
        <f t="shared" si="18"/>
        <v>8251</v>
      </c>
      <c r="N91" s="122"/>
      <c r="O91" s="122">
        <v>3750</v>
      </c>
      <c r="P91" s="122">
        <v>23</v>
      </c>
      <c r="Q91" s="122">
        <v>2029</v>
      </c>
      <c r="R91" s="122">
        <v>2201</v>
      </c>
      <c r="S91" s="122"/>
      <c r="T91" s="122"/>
      <c r="U91" s="122">
        <v>248</v>
      </c>
      <c r="V91" s="122"/>
      <c r="W91" s="123"/>
    </row>
    <row r="92" spans="1:23" ht="10.5" customHeight="1">
      <c r="A92" s="201"/>
      <c r="B92" s="202"/>
      <c r="C92" s="197"/>
      <c r="D92" s="198"/>
      <c r="E92" s="197"/>
      <c r="F92" s="198"/>
      <c r="G92" s="197"/>
      <c r="H92" s="198"/>
      <c r="I92" s="197"/>
      <c r="J92" s="198"/>
      <c r="K92" s="199"/>
      <c r="L92" s="200"/>
      <c r="M92" s="122">
        <f t="shared" si="18"/>
        <v>221372</v>
      </c>
      <c r="N92" s="122"/>
      <c r="O92" s="122">
        <v>56921</v>
      </c>
      <c r="P92" s="122">
        <v>1548</v>
      </c>
      <c r="Q92" s="122">
        <v>41701</v>
      </c>
      <c r="R92" s="122">
        <v>117049</v>
      </c>
      <c r="S92" s="122"/>
      <c r="T92" s="122"/>
      <c r="U92" s="122">
        <v>2404</v>
      </c>
      <c r="V92" s="122">
        <v>510</v>
      </c>
      <c r="W92" s="123">
        <v>1239</v>
      </c>
    </row>
    <row r="93" spans="1:23" ht="10.5" customHeight="1">
      <c r="A93" s="201"/>
      <c r="B93" s="202"/>
      <c r="C93" s="197"/>
      <c r="D93" s="198"/>
      <c r="E93" s="197"/>
      <c r="F93" s="198"/>
      <c r="G93" s="197"/>
      <c r="H93" s="198"/>
      <c r="I93" s="197"/>
      <c r="J93" s="198"/>
      <c r="K93" s="199"/>
      <c r="L93" s="200"/>
      <c r="M93" s="124">
        <f t="shared" si="18"/>
        <v>230479</v>
      </c>
      <c r="N93" s="124">
        <f aca="true" t="shared" si="23" ref="N93:W93">SUM(N90:N92)</f>
        <v>0</v>
      </c>
      <c r="O93" s="124">
        <f t="shared" si="23"/>
        <v>60671</v>
      </c>
      <c r="P93" s="124">
        <f t="shared" si="23"/>
        <v>1599</v>
      </c>
      <c r="Q93" s="124">
        <f t="shared" si="23"/>
        <v>44531</v>
      </c>
      <c r="R93" s="124">
        <f t="shared" si="23"/>
        <v>119277</v>
      </c>
      <c r="S93" s="124">
        <f t="shared" si="23"/>
        <v>0</v>
      </c>
      <c r="T93" s="124">
        <f t="shared" si="23"/>
        <v>0</v>
      </c>
      <c r="U93" s="124">
        <f t="shared" si="23"/>
        <v>2652</v>
      </c>
      <c r="V93" s="124">
        <f t="shared" si="23"/>
        <v>510</v>
      </c>
      <c r="W93" s="125">
        <f t="shared" si="23"/>
        <v>1239</v>
      </c>
    </row>
    <row r="94" spans="1:23" ht="10.5" customHeight="1">
      <c r="A94" s="201">
        <v>43</v>
      </c>
      <c r="B94" s="202" t="s">
        <v>163</v>
      </c>
      <c r="C94" s="197">
        <v>1</v>
      </c>
      <c r="D94" s="198">
        <v>2300</v>
      </c>
      <c r="E94" s="197">
        <v>5</v>
      </c>
      <c r="F94" s="198">
        <v>500</v>
      </c>
      <c r="G94" s="197"/>
      <c r="H94" s="198"/>
      <c r="I94" s="197"/>
      <c r="J94" s="198"/>
      <c r="K94" s="199">
        <v>2</v>
      </c>
      <c r="L94" s="200">
        <v>864</v>
      </c>
      <c r="M94" s="120">
        <f t="shared" si="18"/>
        <v>2294</v>
      </c>
      <c r="N94" s="120"/>
      <c r="O94" s="120">
        <v>416</v>
      </c>
      <c r="P94" s="120"/>
      <c r="Q94" s="120"/>
      <c r="R94" s="120">
        <v>1350</v>
      </c>
      <c r="S94" s="120"/>
      <c r="T94" s="120"/>
      <c r="U94" s="120">
        <v>528</v>
      </c>
      <c r="V94" s="120"/>
      <c r="W94" s="121"/>
    </row>
    <row r="95" spans="1:23" ht="10.5" customHeight="1">
      <c r="A95" s="201"/>
      <c r="B95" s="202"/>
      <c r="C95" s="197"/>
      <c r="D95" s="198"/>
      <c r="E95" s="197"/>
      <c r="F95" s="198"/>
      <c r="G95" s="197"/>
      <c r="H95" s="198"/>
      <c r="I95" s="197"/>
      <c r="J95" s="198"/>
      <c r="K95" s="199"/>
      <c r="L95" s="200"/>
      <c r="M95" s="122">
        <f t="shared" si="18"/>
        <v>11832</v>
      </c>
      <c r="N95" s="122"/>
      <c r="O95" s="122">
        <v>1220</v>
      </c>
      <c r="P95" s="122"/>
      <c r="Q95" s="122">
        <v>10612</v>
      </c>
      <c r="R95" s="122"/>
      <c r="S95" s="122"/>
      <c r="T95" s="122"/>
      <c r="U95" s="122"/>
      <c r="V95" s="122"/>
      <c r="W95" s="123"/>
    </row>
    <row r="96" spans="1:23" ht="10.5" customHeight="1">
      <c r="A96" s="201"/>
      <c r="B96" s="202"/>
      <c r="C96" s="197"/>
      <c r="D96" s="198"/>
      <c r="E96" s="197"/>
      <c r="F96" s="198"/>
      <c r="G96" s="197"/>
      <c r="H96" s="198"/>
      <c r="I96" s="197"/>
      <c r="J96" s="198"/>
      <c r="K96" s="199"/>
      <c r="L96" s="200"/>
      <c r="M96" s="122">
        <f t="shared" si="18"/>
        <v>40682</v>
      </c>
      <c r="N96" s="122"/>
      <c r="O96" s="122">
        <v>1253</v>
      </c>
      <c r="P96" s="122">
        <v>529</v>
      </c>
      <c r="Q96" s="122">
        <v>208</v>
      </c>
      <c r="R96" s="122">
        <v>34471</v>
      </c>
      <c r="S96" s="122"/>
      <c r="T96" s="122"/>
      <c r="U96" s="122">
        <v>4221</v>
      </c>
      <c r="V96" s="122"/>
      <c r="W96" s="123"/>
    </row>
    <row r="97" spans="1:23" ht="10.5" customHeight="1">
      <c r="A97" s="201"/>
      <c r="B97" s="202"/>
      <c r="C97" s="197"/>
      <c r="D97" s="198"/>
      <c r="E97" s="197"/>
      <c r="F97" s="198"/>
      <c r="G97" s="197"/>
      <c r="H97" s="198"/>
      <c r="I97" s="197"/>
      <c r="J97" s="198"/>
      <c r="K97" s="199"/>
      <c r="L97" s="200"/>
      <c r="M97" s="124">
        <f t="shared" si="18"/>
        <v>54808</v>
      </c>
      <c r="N97" s="124">
        <f aca="true" t="shared" si="24" ref="N97:W97">SUM(N94:N96)</f>
        <v>0</v>
      </c>
      <c r="O97" s="124">
        <f t="shared" si="24"/>
        <v>2889</v>
      </c>
      <c r="P97" s="124">
        <f t="shared" si="24"/>
        <v>529</v>
      </c>
      <c r="Q97" s="124">
        <f t="shared" si="24"/>
        <v>10820</v>
      </c>
      <c r="R97" s="124">
        <f t="shared" si="24"/>
        <v>35821</v>
      </c>
      <c r="S97" s="124">
        <f t="shared" si="24"/>
        <v>0</v>
      </c>
      <c r="T97" s="124">
        <f t="shared" si="24"/>
        <v>0</v>
      </c>
      <c r="U97" s="124">
        <f t="shared" si="24"/>
        <v>4749</v>
      </c>
      <c r="V97" s="124">
        <f t="shared" si="24"/>
        <v>0</v>
      </c>
      <c r="W97" s="125">
        <f t="shared" si="24"/>
        <v>0</v>
      </c>
    </row>
    <row r="98" spans="1:23" ht="10.5" customHeight="1">
      <c r="A98" s="201">
        <v>23</v>
      </c>
      <c r="B98" s="202" t="s">
        <v>167</v>
      </c>
      <c r="C98" s="197">
        <v>5</v>
      </c>
      <c r="D98" s="198">
        <v>4593</v>
      </c>
      <c r="E98" s="197"/>
      <c r="F98" s="198"/>
      <c r="G98" s="197">
        <v>6</v>
      </c>
      <c r="H98" s="198">
        <v>6652</v>
      </c>
      <c r="I98" s="197"/>
      <c r="J98" s="198"/>
      <c r="K98" s="199">
        <v>27</v>
      </c>
      <c r="L98" s="200">
        <v>4883</v>
      </c>
      <c r="M98" s="120">
        <f t="shared" si="18"/>
        <v>10403</v>
      </c>
      <c r="N98" s="120"/>
      <c r="O98" s="120">
        <v>165</v>
      </c>
      <c r="P98" s="120">
        <v>270</v>
      </c>
      <c r="Q98" s="120">
        <v>3631</v>
      </c>
      <c r="R98" s="120">
        <v>4252</v>
      </c>
      <c r="S98" s="120"/>
      <c r="T98" s="120"/>
      <c r="U98" s="120">
        <v>2070</v>
      </c>
      <c r="V98" s="120">
        <v>15</v>
      </c>
      <c r="W98" s="121"/>
    </row>
    <row r="99" spans="1:23" ht="10.5" customHeight="1">
      <c r="A99" s="201"/>
      <c r="B99" s="202"/>
      <c r="C99" s="197"/>
      <c r="D99" s="198"/>
      <c r="E99" s="197"/>
      <c r="F99" s="198"/>
      <c r="G99" s="197"/>
      <c r="H99" s="198"/>
      <c r="I99" s="197"/>
      <c r="J99" s="198"/>
      <c r="K99" s="199"/>
      <c r="L99" s="200"/>
      <c r="M99" s="122">
        <f t="shared" si="18"/>
        <v>4459</v>
      </c>
      <c r="N99" s="122">
        <v>599</v>
      </c>
      <c r="O99" s="122">
        <v>3105</v>
      </c>
      <c r="P99" s="122">
        <v>290</v>
      </c>
      <c r="Q99" s="122">
        <v>465</v>
      </c>
      <c r="R99" s="122"/>
      <c r="S99" s="122"/>
      <c r="T99" s="122"/>
      <c r="U99" s="122"/>
      <c r="V99" s="122"/>
      <c r="W99" s="123"/>
    </row>
    <row r="100" spans="1:23" ht="10.5" customHeight="1">
      <c r="A100" s="201"/>
      <c r="B100" s="202"/>
      <c r="C100" s="197"/>
      <c r="D100" s="198"/>
      <c r="E100" s="197"/>
      <c r="F100" s="198"/>
      <c r="G100" s="197"/>
      <c r="H100" s="198"/>
      <c r="I100" s="197"/>
      <c r="J100" s="198"/>
      <c r="K100" s="199"/>
      <c r="L100" s="200"/>
      <c r="M100" s="122">
        <f t="shared" si="18"/>
        <v>172473</v>
      </c>
      <c r="N100" s="122"/>
      <c r="O100" s="122">
        <v>34469</v>
      </c>
      <c r="P100" s="122">
        <v>2982</v>
      </c>
      <c r="Q100" s="122">
        <v>961</v>
      </c>
      <c r="R100" s="122">
        <v>103077</v>
      </c>
      <c r="S100" s="122"/>
      <c r="T100" s="122"/>
      <c r="U100" s="122">
        <v>30069</v>
      </c>
      <c r="V100" s="122">
        <v>915</v>
      </c>
      <c r="W100" s="123"/>
    </row>
    <row r="101" spans="1:23" ht="10.5" customHeight="1">
      <c r="A101" s="201"/>
      <c r="B101" s="202"/>
      <c r="C101" s="197"/>
      <c r="D101" s="198"/>
      <c r="E101" s="197"/>
      <c r="F101" s="198"/>
      <c r="G101" s="197"/>
      <c r="H101" s="198"/>
      <c r="I101" s="197"/>
      <c r="J101" s="198"/>
      <c r="K101" s="199"/>
      <c r="L101" s="200"/>
      <c r="M101" s="124">
        <f t="shared" si="18"/>
        <v>187335</v>
      </c>
      <c r="N101" s="124">
        <f aca="true" t="shared" si="25" ref="N101:W101">SUM(N98:N100)</f>
        <v>599</v>
      </c>
      <c r="O101" s="124">
        <f t="shared" si="25"/>
        <v>37739</v>
      </c>
      <c r="P101" s="124">
        <f t="shared" si="25"/>
        <v>3542</v>
      </c>
      <c r="Q101" s="124">
        <f t="shared" si="25"/>
        <v>5057</v>
      </c>
      <c r="R101" s="124">
        <f t="shared" si="25"/>
        <v>107329</v>
      </c>
      <c r="S101" s="124">
        <f t="shared" si="25"/>
        <v>0</v>
      </c>
      <c r="T101" s="124">
        <f t="shared" si="25"/>
        <v>0</v>
      </c>
      <c r="U101" s="124">
        <f t="shared" si="25"/>
        <v>32139</v>
      </c>
      <c r="V101" s="124">
        <f t="shared" si="25"/>
        <v>930</v>
      </c>
      <c r="W101" s="125">
        <f t="shared" si="25"/>
        <v>0</v>
      </c>
    </row>
    <row r="102" spans="1:23" ht="10.5" customHeight="1">
      <c r="A102" s="201">
        <v>37</v>
      </c>
      <c r="B102" s="202" t="s">
        <v>172</v>
      </c>
      <c r="C102" s="197">
        <v>1</v>
      </c>
      <c r="D102" s="198">
        <v>1198</v>
      </c>
      <c r="E102" s="197"/>
      <c r="F102" s="198"/>
      <c r="G102" s="197">
        <v>2</v>
      </c>
      <c r="H102" s="198">
        <v>2738</v>
      </c>
      <c r="I102" s="197"/>
      <c r="J102" s="198"/>
      <c r="K102" s="199">
        <v>2</v>
      </c>
      <c r="L102" s="200">
        <v>425</v>
      </c>
      <c r="M102" s="120">
        <f t="shared" si="18"/>
        <v>5192</v>
      </c>
      <c r="N102" s="120"/>
      <c r="O102" s="120">
        <v>938</v>
      </c>
      <c r="P102" s="120">
        <v>48</v>
      </c>
      <c r="Q102" s="120"/>
      <c r="R102" s="120">
        <v>4206</v>
      </c>
      <c r="S102" s="120"/>
      <c r="T102" s="120"/>
      <c r="U102" s="120"/>
      <c r="V102" s="120"/>
      <c r="W102" s="121"/>
    </row>
    <row r="103" spans="1:23" ht="10.5" customHeight="1">
      <c r="A103" s="201"/>
      <c r="B103" s="202"/>
      <c r="C103" s="197"/>
      <c r="D103" s="198"/>
      <c r="E103" s="197"/>
      <c r="F103" s="198"/>
      <c r="G103" s="197"/>
      <c r="H103" s="198"/>
      <c r="I103" s="197"/>
      <c r="J103" s="198"/>
      <c r="K103" s="199"/>
      <c r="L103" s="200"/>
      <c r="M103" s="122">
        <f t="shared" si="18"/>
        <v>3546</v>
      </c>
      <c r="N103" s="122">
        <v>129</v>
      </c>
      <c r="O103" s="122">
        <v>835</v>
      </c>
      <c r="P103" s="122">
        <v>127</v>
      </c>
      <c r="Q103" s="122"/>
      <c r="R103" s="122">
        <v>2455</v>
      </c>
      <c r="S103" s="122"/>
      <c r="T103" s="122"/>
      <c r="U103" s="122"/>
      <c r="V103" s="122"/>
      <c r="W103" s="123"/>
    </row>
    <row r="104" spans="1:23" ht="10.5" customHeight="1">
      <c r="A104" s="201"/>
      <c r="B104" s="202"/>
      <c r="C104" s="197"/>
      <c r="D104" s="198"/>
      <c r="E104" s="197"/>
      <c r="F104" s="198"/>
      <c r="G104" s="197"/>
      <c r="H104" s="198"/>
      <c r="I104" s="197"/>
      <c r="J104" s="198"/>
      <c r="K104" s="199"/>
      <c r="L104" s="200"/>
      <c r="M104" s="122">
        <f t="shared" si="18"/>
        <v>131757</v>
      </c>
      <c r="N104" s="122">
        <v>1037</v>
      </c>
      <c r="O104" s="122">
        <v>11657</v>
      </c>
      <c r="P104" s="122">
        <v>3157</v>
      </c>
      <c r="Q104" s="122">
        <v>634</v>
      </c>
      <c r="R104" s="122">
        <v>78871</v>
      </c>
      <c r="S104" s="122"/>
      <c r="T104" s="122"/>
      <c r="U104" s="122">
        <v>36261</v>
      </c>
      <c r="V104" s="122">
        <v>140</v>
      </c>
      <c r="W104" s="123"/>
    </row>
    <row r="105" spans="1:23" ht="10.5" customHeight="1">
      <c r="A105" s="201"/>
      <c r="B105" s="202"/>
      <c r="C105" s="197"/>
      <c r="D105" s="198"/>
      <c r="E105" s="197"/>
      <c r="F105" s="198"/>
      <c r="G105" s="197"/>
      <c r="H105" s="198"/>
      <c r="I105" s="197"/>
      <c r="J105" s="198"/>
      <c r="K105" s="199"/>
      <c r="L105" s="200"/>
      <c r="M105" s="124">
        <f t="shared" si="18"/>
        <v>140495</v>
      </c>
      <c r="N105" s="124">
        <f aca="true" t="shared" si="26" ref="N105:W105">SUM(N102:N104)</f>
        <v>1166</v>
      </c>
      <c r="O105" s="124">
        <f t="shared" si="26"/>
        <v>13430</v>
      </c>
      <c r="P105" s="124">
        <f t="shared" si="26"/>
        <v>3332</v>
      </c>
      <c r="Q105" s="124">
        <f t="shared" si="26"/>
        <v>634</v>
      </c>
      <c r="R105" s="124">
        <f t="shared" si="26"/>
        <v>85532</v>
      </c>
      <c r="S105" s="124">
        <f t="shared" si="26"/>
        <v>0</v>
      </c>
      <c r="T105" s="124">
        <f t="shared" si="26"/>
        <v>0</v>
      </c>
      <c r="U105" s="124">
        <f t="shared" si="26"/>
        <v>36261</v>
      </c>
      <c r="V105" s="124">
        <f t="shared" si="26"/>
        <v>140</v>
      </c>
      <c r="W105" s="125">
        <f t="shared" si="26"/>
        <v>0</v>
      </c>
    </row>
    <row r="106" spans="1:23" ht="10.5" customHeight="1">
      <c r="A106" s="201" t="s">
        <v>177</v>
      </c>
      <c r="B106" s="203" t="s">
        <v>178</v>
      </c>
      <c r="C106" s="197">
        <v>17</v>
      </c>
      <c r="D106" s="198">
        <v>4943</v>
      </c>
      <c r="E106" s="197"/>
      <c r="F106" s="198"/>
      <c r="G106" s="197">
        <v>2</v>
      </c>
      <c r="H106" s="198">
        <v>3502</v>
      </c>
      <c r="I106" s="197">
        <v>24</v>
      </c>
      <c r="J106" s="126" t="s">
        <v>393</v>
      </c>
      <c r="K106" s="199">
        <v>72</v>
      </c>
      <c r="L106" s="200">
        <v>52841</v>
      </c>
      <c r="M106" s="120">
        <f aca="true" t="shared" si="27" ref="M106:M124">SUM(N106:W106)</f>
        <v>45850</v>
      </c>
      <c r="N106" s="120"/>
      <c r="O106" s="120">
        <v>12690</v>
      </c>
      <c r="P106" s="120">
        <v>205</v>
      </c>
      <c r="Q106" s="120"/>
      <c r="R106" s="120">
        <v>16478</v>
      </c>
      <c r="S106" s="120"/>
      <c r="T106" s="120"/>
      <c r="U106" s="120">
        <v>16477</v>
      </c>
      <c r="V106" s="120"/>
      <c r="W106" s="121"/>
    </row>
    <row r="107" spans="1:23" ht="10.5" customHeight="1">
      <c r="A107" s="201"/>
      <c r="B107" s="203"/>
      <c r="C107" s="197"/>
      <c r="D107" s="198"/>
      <c r="E107" s="197"/>
      <c r="F107" s="198"/>
      <c r="G107" s="197"/>
      <c r="H107" s="198"/>
      <c r="I107" s="197"/>
      <c r="J107" s="204">
        <v>67</v>
      </c>
      <c r="K107" s="199"/>
      <c r="L107" s="200"/>
      <c r="M107" s="122">
        <f t="shared" si="27"/>
        <v>67107</v>
      </c>
      <c r="N107" s="122"/>
      <c r="O107" s="122">
        <v>41316</v>
      </c>
      <c r="P107" s="122">
        <v>160</v>
      </c>
      <c r="Q107" s="122">
        <v>211</v>
      </c>
      <c r="R107" s="122">
        <v>12885</v>
      </c>
      <c r="S107" s="122"/>
      <c r="T107" s="122"/>
      <c r="U107" s="122">
        <v>12370</v>
      </c>
      <c r="V107" s="122">
        <v>165</v>
      </c>
      <c r="W107" s="123"/>
    </row>
    <row r="108" spans="1:23" ht="10.5" customHeight="1">
      <c r="A108" s="201"/>
      <c r="B108" s="203"/>
      <c r="C108" s="197"/>
      <c r="D108" s="198"/>
      <c r="E108" s="197"/>
      <c r="F108" s="198"/>
      <c r="G108" s="197"/>
      <c r="H108" s="198"/>
      <c r="I108" s="197"/>
      <c r="J108" s="204"/>
      <c r="K108" s="199"/>
      <c r="L108" s="200"/>
      <c r="M108" s="122">
        <f t="shared" si="27"/>
        <v>1235306</v>
      </c>
      <c r="N108" s="122">
        <v>25444</v>
      </c>
      <c r="O108" s="122">
        <v>517172</v>
      </c>
      <c r="P108" s="122">
        <v>12413</v>
      </c>
      <c r="Q108" s="122">
        <v>663</v>
      </c>
      <c r="R108" s="122">
        <v>605463</v>
      </c>
      <c r="S108" s="122"/>
      <c r="T108" s="122"/>
      <c r="U108" s="122">
        <v>69761</v>
      </c>
      <c r="V108" s="122">
        <v>2575</v>
      </c>
      <c r="W108" s="123">
        <v>1815</v>
      </c>
    </row>
    <row r="109" spans="1:23" ht="10.5" customHeight="1">
      <c r="A109" s="201"/>
      <c r="B109" s="203"/>
      <c r="C109" s="197"/>
      <c r="D109" s="198"/>
      <c r="E109" s="197"/>
      <c r="F109" s="198"/>
      <c r="G109" s="197"/>
      <c r="H109" s="198"/>
      <c r="I109" s="197"/>
      <c r="J109" s="127"/>
      <c r="K109" s="199"/>
      <c r="L109" s="200"/>
      <c r="M109" s="124">
        <f t="shared" si="27"/>
        <v>1348263</v>
      </c>
      <c r="N109" s="124">
        <f aca="true" t="shared" si="28" ref="N109:W109">SUM(N106:N108)</f>
        <v>25444</v>
      </c>
      <c r="O109" s="124">
        <f t="shared" si="28"/>
        <v>571178</v>
      </c>
      <c r="P109" s="124">
        <f t="shared" si="28"/>
        <v>12778</v>
      </c>
      <c r="Q109" s="124">
        <f t="shared" si="28"/>
        <v>874</v>
      </c>
      <c r="R109" s="124">
        <f t="shared" si="28"/>
        <v>634826</v>
      </c>
      <c r="S109" s="124">
        <f t="shared" si="28"/>
        <v>0</v>
      </c>
      <c r="T109" s="124">
        <f t="shared" si="28"/>
        <v>0</v>
      </c>
      <c r="U109" s="124">
        <f t="shared" si="28"/>
        <v>98608</v>
      </c>
      <c r="V109" s="124">
        <f t="shared" si="28"/>
        <v>2740</v>
      </c>
      <c r="W109" s="125">
        <f t="shared" si="28"/>
        <v>1815</v>
      </c>
    </row>
    <row r="110" spans="1:23" ht="10.5" customHeight="1">
      <c r="A110" s="201" t="s">
        <v>185</v>
      </c>
      <c r="B110" s="203" t="s">
        <v>395</v>
      </c>
      <c r="C110" s="197"/>
      <c r="D110" s="198"/>
      <c r="E110" s="197"/>
      <c r="F110" s="198"/>
      <c r="G110" s="197">
        <v>11</v>
      </c>
      <c r="H110" s="198">
        <v>50000</v>
      </c>
      <c r="I110" s="197"/>
      <c r="J110" s="198"/>
      <c r="K110" s="199">
        <v>37</v>
      </c>
      <c r="L110" s="200">
        <v>33436</v>
      </c>
      <c r="M110" s="120">
        <f t="shared" si="27"/>
        <v>5823</v>
      </c>
      <c r="N110" s="120"/>
      <c r="O110" s="120">
        <v>2748</v>
      </c>
      <c r="P110" s="120">
        <v>5</v>
      </c>
      <c r="Q110" s="120"/>
      <c r="R110" s="120">
        <v>1166</v>
      </c>
      <c r="S110" s="120"/>
      <c r="T110" s="120"/>
      <c r="U110" s="120">
        <v>1904</v>
      </c>
      <c r="V110" s="120"/>
      <c r="W110" s="121"/>
    </row>
    <row r="111" spans="1:23" ht="10.5" customHeight="1">
      <c r="A111" s="201"/>
      <c r="B111" s="203"/>
      <c r="C111" s="197"/>
      <c r="D111" s="198"/>
      <c r="E111" s="197"/>
      <c r="F111" s="198"/>
      <c r="G111" s="197"/>
      <c r="H111" s="198"/>
      <c r="I111" s="197"/>
      <c r="J111" s="198"/>
      <c r="K111" s="199"/>
      <c r="L111" s="200"/>
      <c r="M111" s="122">
        <f t="shared" si="27"/>
        <v>42119</v>
      </c>
      <c r="N111" s="122">
        <v>2380</v>
      </c>
      <c r="O111" s="122">
        <v>35912</v>
      </c>
      <c r="P111" s="122">
        <v>1016</v>
      </c>
      <c r="Q111" s="122"/>
      <c r="R111" s="122">
        <v>1115</v>
      </c>
      <c r="S111" s="122"/>
      <c r="T111" s="122"/>
      <c r="U111" s="122"/>
      <c r="V111" s="122">
        <v>1696</v>
      </c>
      <c r="W111" s="123"/>
    </row>
    <row r="112" spans="1:23" ht="10.5" customHeight="1">
      <c r="A112" s="201"/>
      <c r="B112" s="203"/>
      <c r="C112" s="197"/>
      <c r="D112" s="198"/>
      <c r="E112" s="197"/>
      <c r="F112" s="198"/>
      <c r="G112" s="197"/>
      <c r="H112" s="198"/>
      <c r="I112" s="197"/>
      <c r="J112" s="198"/>
      <c r="K112" s="199"/>
      <c r="L112" s="200"/>
      <c r="M112" s="122">
        <f t="shared" si="27"/>
        <v>945151</v>
      </c>
      <c r="N112" s="122">
        <v>15402</v>
      </c>
      <c r="O112" s="122">
        <v>691061</v>
      </c>
      <c r="P112" s="122">
        <v>3875</v>
      </c>
      <c r="Q112" s="122">
        <v>753</v>
      </c>
      <c r="R112" s="122">
        <v>206001</v>
      </c>
      <c r="S112" s="122"/>
      <c r="T112" s="122"/>
      <c r="U112" s="122">
        <v>26203</v>
      </c>
      <c r="V112" s="122">
        <v>1847</v>
      </c>
      <c r="W112" s="123">
        <v>9</v>
      </c>
    </row>
    <row r="113" spans="1:23" ht="10.5" customHeight="1">
      <c r="A113" s="201"/>
      <c r="B113" s="203"/>
      <c r="C113" s="197"/>
      <c r="D113" s="198"/>
      <c r="E113" s="197"/>
      <c r="F113" s="198"/>
      <c r="G113" s="197"/>
      <c r="H113" s="198"/>
      <c r="I113" s="197"/>
      <c r="J113" s="198"/>
      <c r="K113" s="199"/>
      <c r="L113" s="200"/>
      <c r="M113" s="124">
        <f t="shared" si="27"/>
        <v>993093</v>
      </c>
      <c r="N113" s="124">
        <f aca="true" t="shared" si="29" ref="N113:W113">SUM(N110:N112)</f>
        <v>17782</v>
      </c>
      <c r="O113" s="124">
        <f t="shared" si="29"/>
        <v>729721</v>
      </c>
      <c r="P113" s="124">
        <f t="shared" si="29"/>
        <v>4896</v>
      </c>
      <c r="Q113" s="124">
        <f t="shared" si="29"/>
        <v>753</v>
      </c>
      <c r="R113" s="124">
        <f t="shared" si="29"/>
        <v>208282</v>
      </c>
      <c r="S113" s="124">
        <f t="shared" si="29"/>
        <v>0</v>
      </c>
      <c r="T113" s="124">
        <f t="shared" si="29"/>
        <v>0</v>
      </c>
      <c r="U113" s="124">
        <f t="shared" si="29"/>
        <v>28107</v>
      </c>
      <c r="V113" s="124">
        <f t="shared" si="29"/>
        <v>3543</v>
      </c>
      <c r="W113" s="125">
        <f t="shared" si="29"/>
        <v>9</v>
      </c>
    </row>
    <row r="114" spans="1:23" ht="10.5" customHeight="1">
      <c r="A114" s="201">
        <v>29</v>
      </c>
      <c r="B114" s="203" t="s">
        <v>193</v>
      </c>
      <c r="C114" s="197"/>
      <c r="D114" s="198"/>
      <c r="E114" s="197"/>
      <c r="F114" s="198"/>
      <c r="G114" s="197"/>
      <c r="H114" s="198"/>
      <c r="I114" s="197"/>
      <c r="J114" s="198"/>
      <c r="K114" s="199">
        <v>5</v>
      </c>
      <c r="L114" s="200">
        <v>8101</v>
      </c>
      <c r="M114" s="120">
        <f t="shared" si="27"/>
        <v>0</v>
      </c>
      <c r="N114" s="120"/>
      <c r="O114" s="120"/>
      <c r="P114" s="120"/>
      <c r="Q114" s="120"/>
      <c r="R114" s="120"/>
      <c r="S114" s="120"/>
      <c r="T114" s="120"/>
      <c r="U114" s="120"/>
      <c r="V114" s="120"/>
      <c r="W114" s="121"/>
    </row>
    <row r="115" spans="1:23" ht="10.5" customHeight="1">
      <c r="A115" s="201"/>
      <c r="B115" s="203"/>
      <c r="C115" s="197"/>
      <c r="D115" s="198"/>
      <c r="E115" s="197"/>
      <c r="F115" s="198"/>
      <c r="G115" s="197"/>
      <c r="H115" s="198"/>
      <c r="I115" s="197"/>
      <c r="J115" s="198"/>
      <c r="K115" s="199"/>
      <c r="L115" s="200"/>
      <c r="M115" s="122">
        <f t="shared" si="27"/>
        <v>6840</v>
      </c>
      <c r="N115" s="122"/>
      <c r="O115" s="122">
        <v>6840</v>
      </c>
      <c r="P115" s="122"/>
      <c r="Q115" s="122"/>
      <c r="R115" s="122"/>
      <c r="S115" s="122"/>
      <c r="T115" s="122"/>
      <c r="U115" s="122"/>
      <c r="V115" s="122"/>
      <c r="W115" s="123"/>
    </row>
    <row r="116" spans="1:23" ht="10.5" customHeight="1">
      <c r="A116" s="201"/>
      <c r="B116" s="203"/>
      <c r="C116" s="197"/>
      <c r="D116" s="198"/>
      <c r="E116" s="197"/>
      <c r="F116" s="198"/>
      <c r="G116" s="197"/>
      <c r="H116" s="198"/>
      <c r="I116" s="197"/>
      <c r="J116" s="198"/>
      <c r="K116" s="199"/>
      <c r="L116" s="200"/>
      <c r="M116" s="122">
        <f t="shared" si="27"/>
        <v>201472</v>
      </c>
      <c r="N116" s="122"/>
      <c r="O116" s="122">
        <v>91578</v>
      </c>
      <c r="P116" s="122"/>
      <c r="Q116" s="122"/>
      <c r="R116" s="122">
        <v>103522</v>
      </c>
      <c r="S116" s="122"/>
      <c r="T116" s="122"/>
      <c r="U116" s="122">
        <v>6372</v>
      </c>
      <c r="V116" s="122"/>
      <c r="W116" s="123"/>
    </row>
    <row r="117" spans="1:23" ht="10.5" customHeight="1">
      <c r="A117" s="201"/>
      <c r="B117" s="203"/>
      <c r="C117" s="197"/>
      <c r="D117" s="198"/>
      <c r="E117" s="197"/>
      <c r="F117" s="198"/>
      <c r="G117" s="197"/>
      <c r="H117" s="198"/>
      <c r="I117" s="197"/>
      <c r="J117" s="198"/>
      <c r="K117" s="199"/>
      <c r="L117" s="200"/>
      <c r="M117" s="124">
        <f t="shared" si="27"/>
        <v>208312</v>
      </c>
      <c r="N117" s="124">
        <f aca="true" t="shared" si="30" ref="N117:W117">SUM(N114:N116)</f>
        <v>0</v>
      </c>
      <c r="O117" s="124">
        <f t="shared" si="30"/>
        <v>98418</v>
      </c>
      <c r="P117" s="124">
        <f t="shared" si="30"/>
        <v>0</v>
      </c>
      <c r="Q117" s="124">
        <f t="shared" si="30"/>
        <v>0</v>
      </c>
      <c r="R117" s="124">
        <f t="shared" si="30"/>
        <v>103522</v>
      </c>
      <c r="S117" s="124">
        <f t="shared" si="30"/>
        <v>0</v>
      </c>
      <c r="T117" s="124">
        <f t="shared" si="30"/>
        <v>0</v>
      </c>
      <c r="U117" s="124">
        <f t="shared" si="30"/>
        <v>6372</v>
      </c>
      <c r="V117" s="124">
        <f t="shared" si="30"/>
        <v>0</v>
      </c>
      <c r="W117" s="125">
        <f t="shared" si="30"/>
        <v>0</v>
      </c>
    </row>
    <row r="118" spans="1:23" ht="10.5" customHeight="1">
      <c r="A118" s="201">
        <v>33</v>
      </c>
      <c r="B118" s="202" t="s">
        <v>196</v>
      </c>
      <c r="C118" s="197">
        <v>1</v>
      </c>
      <c r="D118" s="198">
        <v>8000</v>
      </c>
      <c r="E118" s="197"/>
      <c r="F118" s="198"/>
      <c r="G118" s="197"/>
      <c r="H118" s="198"/>
      <c r="I118" s="197"/>
      <c r="J118" s="198"/>
      <c r="K118" s="199">
        <v>6</v>
      </c>
      <c r="L118" s="200">
        <v>3960</v>
      </c>
      <c r="M118" s="120">
        <f t="shared" si="27"/>
        <v>1901</v>
      </c>
      <c r="N118" s="120"/>
      <c r="O118" s="120">
        <v>1897</v>
      </c>
      <c r="P118" s="120"/>
      <c r="Q118" s="120"/>
      <c r="R118" s="120">
        <v>4</v>
      </c>
      <c r="S118" s="120"/>
      <c r="T118" s="120"/>
      <c r="U118" s="120"/>
      <c r="V118" s="120"/>
      <c r="W118" s="121"/>
    </row>
    <row r="119" spans="1:23" ht="10.5" customHeight="1">
      <c r="A119" s="201"/>
      <c r="B119" s="202"/>
      <c r="C119" s="197"/>
      <c r="D119" s="198"/>
      <c r="E119" s="197"/>
      <c r="F119" s="198"/>
      <c r="G119" s="197"/>
      <c r="H119" s="198"/>
      <c r="I119" s="197"/>
      <c r="J119" s="198"/>
      <c r="K119" s="199"/>
      <c r="L119" s="200"/>
      <c r="M119" s="122">
        <f t="shared" si="27"/>
        <v>4071</v>
      </c>
      <c r="N119" s="122"/>
      <c r="O119" s="122">
        <f>1813+2258</f>
        <v>4071</v>
      </c>
      <c r="P119" s="122"/>
      <c r="Q119" s="122"/>
      <c r="R119" s="122"/>
      <c r="S119" s="122"/>
      <c r="T119" s="122"/>
      <c r="U119" s="122"/>
      <c r="V119" s="122"/>
      <c r="W119" s="123"/>
    </row>
    <row r="120" spans="1:23" ht="10.5" customHeight="1">
      <c r="A120" s="201"/>
      <c r="B120" s="202"/>
      <c r="C120" s="197"/>
      <c r="D120" s="198"/>
      <c r="E120" s="197"/>
      <c r="F120" s="198"/>
      <c r="G120" s="197"/>
      <c r="H120" s="198"/>
      <c r="I120" s="197"/>
      <c r="J120" s="198"/>
      <c r="K120" s="199"/>
      <c r="L120" s="200"/>
      <c r="M120" s="122">
        <f t="shared" si="27"/>
        <v>165994</v>
      </c>
      <c r="N120" s="122"/>
      <c r="O120" s="122">
        <v>66554</v>
      </c>
      <c r="P120" s="122">
        <v>3475</v>
      </c>
      <c r="Q120" s="122">
        <v>2916</v>
      </c>
      <c r="R120" s="122">
        <v>93049</v>
      </c>
      <c r="S120" s="122"/>
      <c r="T120" s="122"/>
      <c r="U120" s="122"/>
      <c r="V120" s="122"/>
      <c r="W120" s="123"/>
    </row>
    <row r="121" spans="1:23" ht="10.5" customHeight="1">
      <c r="A121" s="201"/>
      <c r="B121" s="202"/>
      <c r="C121" s="197"/>
      <c r="D121" s="198"/>
      <c r="E121" s="197"/>
      <c r="F121" s="198"/>
      <c r="G121" s="197"/>
      <c r="H121" s="198"/>
      <c r="I121" s="197"/>
      <c r="J121" s="198"/>
      <c r="K121" s="199"/>
      <c r="L121" s="200"/>
      <c r="M121" s="124">
        <f t="shared" si="27"/>
        <v>171966</v>
      </c>
      <c r="N121" s="124">
        <f aca="true" t="shared" si="31" ref="N121:W121">SUM(N118:N120)</f>
        <v>0</v>
      </c>
      <c r="O121" s="124">
        <f t="shared" si="31"/>
        <v>72522</v>
      </c>
      <c r="P121" s="124">
        <f t="shared" si="31"/>
        <v>3475</v>
      </c>
      <c r="Q121" s="124">
        <f t="shared" si="31"/>
        <v>2916</v>
      </c>
      <c r="R121" s="124">
        <f t="shared" si="31"/>
        <v>93053</v>
      </c>
      <c r="S121" s="124">
        <f t="shared" si="31"/>
        <v>0</v>
      </c>
      <c r="T121" s="124">
        <f t="shared" si="31"/>
        <v>0</v>
      </c>
      <c r="U121" s="124">
        <f t="shared" si="31"/>
        <v>0</v>
      </c>
      <c r="V121" s="124">
        <f t="shared" si="31"/>
        <v>0</v>
      </c>
      <c r="W121" s="125">
        <f t="shared" si="31"/>
        <v>0</v>
      </c>
    </row>
    <row r="122" spans="1:23" ht="10.5" customHeight="1">
      <c r="A122" s="195"/>
      <c r="B122" s="196" t="s">
        <v>394</v>
      </c>
      <c r="C122" s="193">
        <f aca="true" t="shared" si="32" ref="C122:L122">SUM(C10:C121)</f>
        <v>40</v>
      </c>
      <c r="D122" s="194">
        <f t="shared" si="32"/>
        <v>82662</v>
      </c>
      <c r="E122" s="193">
        <f t="shared" si="32"/>
        <v>11</v>
      </c>
      <c r="F122" s="194">
        <f t="shared" si="32"/>
        <v>4950</v>
      </c>
      <c r="G122" s="193">
        <f t="shared" si="32"/>
        <v>54</v>
      </c>
      <c r="H122" s="194">
        <f t="shared" si="32"/>
        <v>226803</v>
      </c>
      <c r="I122" s="193">
        <f t="shared" si="32"/>
        <v>26</v>
      </c>
      <c r="J122" s="194">
        <f t="shared" si="32"/>
        <v>667</v>
      </c>
      <c r="K122" s="193">
        <f t="shared" si="32"/>
        <v>355</v>
      </c>
      <c r="L122" s="194">
        <f t="shared" si="32"/>
        <v>280001</v>
      </c>
      <c r="M122" s="120">
        <f t="shared" si="27"/>
        <v>130027</v>
      </c>
      <c r="N122" s="120">
        <f aca="true" t="shared" si="33" ref="N122:W122">N10+N14+N18+N22+N26+N30+N34+N38+N42+N46+N50+N54+N58+N62+N66+N70+N74+N78+N82+N86+N90+N94+N98+N102+N106+N110+N114+N118</f>
        <v>1487</v>
      </c>
      <c r="O122" s="120">
        <f t="shared" si="33"/>
        <v>36863</v>
      </c>
      <c r="P122" s="120">
        <f t="shared" si="33"/>
        <v>16547</v>
      </c>
      <c r="Q122" s="120">
        <f t="shared" si="33"/>
        <v>8354</v>
      </c>
      <c r="R122" s="120">
        <f t="shared" si="33"/>
        <v>41204</v>
      </c>
      <c r="S122" s="120">
        <f t="shared" si="33"/>
        <v>1616</v>
      </c>
      <c r="T122" s="120">
        <f t="shared" si="33"/>
        <v>0</v>
      </c>
      <c r="U122" s="120">
        <f t="shared" si="33"/>
        <v>23886</v>
      </c>
      <c r="V122" s="120">
        <f t="shared" si="33"/>
        <v>63</v>
      </c>
      <c r="W122" s="121">
        <f t="shared" si="33"/>
        <v>7</v>
      </c>
    </row>
    <row r="123" spans="1:23" ht="10.5" customHeight="1">
      <c r="A123" s="195"/>
      <c r="B123" s="196"/>
      <c r="C123" s="193"/>
      <c r="D123" s="194"/>
      <c r="E123" s="193"/>
      <c r="F123" s="194"/>
      <c r="G123" s="193"/>
      <c r="H123" s="194"/>
      <c r="I123" s="193"/>
      <c r="J123" s="194"/>
      <c r="K123" s="193"/>
      <c r="L123" s="194"/>
      <c r="M123" s="122">
        <f t="shared" si="27"/>
        <v>361310</v>
      </c>
      <c r="N123" s="122">
        <f aca="true" t="shared" si="34" ref="N123:W123">N11+N15+N19+N23+N27+N31+N35+N39+N43+N47+N51+N55+N59+N63+N67+N71+N75+N79+N83+N87+N91+N95+N99+N103+N107+N111+N115+N119</f>
        <v>7866</v>
      </c>
      <c r="O123" s="122">
        <f t="shared" si="34"/>
        <v>270273</v>
      </c>
      <c r="P123" s="122">
        <f t="shared" si="34"/>
        <v>5767</v>
      </c>
      <c r="Q123" s="122">
        <f t="shared" si="34"/>
        <v>15027</v>
      </c>
      <c r="R123" s="122">
        <f t="shared" si="34"/>
        <v>37386</v>
      </c>
      <c r="S123" s="122">
        <f t="shared" si="34"/>
        <v>45</v>
      </c>
      <c r="T123" s="122">
        <f t="shared" si="34"/>
        <v>0</v>
      </c>
      <c r="U123" s="122">
        <f t="shared" si="34"/>
        <v>22707</v>
      </c>
      <c r="V123" s="122">
        <f t="shared" si="34"/>
        <v>2239</v>
      </c>
      <c r="W123" s="123">
        <f t="shared" si="34"/>
        <v>0</v>
      </c>
    </row>
    <row r="124" spans="1:23" ht="10.5" customHeight="1">
      <c r="A124" s="195"/>
      <c r="B124" s="196"/>
      <c r="C124" s="193"/>
      <c r="D124" s="194"/>
      <c r="E124" s="193"/>
      <c r="F124" s="194"/>
      <c r="G124" s="193"/>
      <c r="H124" s="194"/>
      <c r="I124" s="193"/>
      <c r="J124" s="194"/>
      <c r="K124" s="193"/>
      <c r="L124" s="194"/>
      <c r="M124" s="122">
        <f t="shared" si="27"/>
        <v>8309234</v>
      </c>
      <c r="N124" s="122">
        <f aca="true" t="shared" si="35" ref="N124:W124">N12+N16+N20+N24+N28+N32+N36+N40+N44+N48+N52+N56+N60+N64+N68+N72+N76+N80+N84+N88+N92+N96+N100+N104+N108+N112+N116+N120</f>
        <v>103652</v>
      </c>
      <c r="O124" s="122">
        <f t="shared" si="35"/>
        <v>5019634</v>
      </c>
      <c r="P124" s="122">
        <f t="shared" si="35"/>
        <v>74976</v>
      </c>
      <c r="Q124" s="122">
        <f t="shared" si="35"/>
        <v>106049</v>
      </c>
      <c r="R124" s="122">
        <f t="shared" si="35"/>
        <v>2536613</v>
      </c>
      <c r="S124" s="122">
        <f t="shared" si="35"/>
        <v>455</v>
      </c>
      <c r="T124" s="122">
        <f t="shared" si="35"/>
        <v>19</v>
      </c>
      <c r="U124" s="122">
        <f t="shared" si="35"/>
        <v>441786</v>
      </c>
      <c r="V124" s="122">
        <f t="shared" si="35"/>
        <v>14548</v>
      </c>
      <c r="W124" s="123">
        <f t="shared" si="35"/>
        <v>11502</v>
      </c>
    </row>
    <row r="125" spans="1:23" ht="10.5" customHeight="1">
      <c r="A125" s="195"/>
      <c r="B125" s="196"/>
      <c r="C125" s="193"/>
      <c r="D125" s="194"/>
      <c r="E125" s="193"/>
      <c r="F125" s="194"/>
      <c r="G125" s="193"/>
      <c r="H125" s="194"/>
      <c r="I125" s="193"/>
      <c r="J125" s="194"/>
      <c r="K125" s="193"/>
      <c r="L125" s="194"/>
      <c r="M125" s="128">
        <f aca="true" t="shared" si="36" ref="M125:W125">SUM(M122:M124)</f>
        <v>8800571</v>
      </c>
      <c r="N125" s="128">
        <f t="shared" si="36"/>
        <v>113005</v>
      </c>
      <c r="O125" s="128">
        <f t="shared" si="36"/>
        <v>5326770</v>
      </c>
      <c r="P125" s="128">
        <f t="shared" si="36"/>
        <v>97290</v>
      </c>
      <c r="Q125" s="128">
        <f t="shared" si="36"/>
        <v>129430</v>
      </c>
      <c r="R125" s="128">
        <f t="shared" si="36"/>
        <v>2615203</v>
      </c>
      <c r="S125" s="128">
        <f t="shared" si="36"/>
        <v>2116</v>
      </c>
      <c r="T125" s="128">
        <f t="shared" si="36"/>
        <v>19</v>
      </c>
      <c r="U125" s="128">
        <f t="shared" si="36"/>
        <v>488379</v>
      </c>
      <c r="V125" s="128">
        <f t="shared" si="36"/>
        <v>16850</v>
      </c>
      <c r="W125" s="129">
        <f t="shared" si="36"/>
        <v>11509</v>
      </c>
    </row>
    <row r="126" ht="10.5" customHeight="1">
      <c r="B126" s="132">
        <f>COUNT(A10:A41,A42:A49)</f>
        <v>5</v>
      </c>
    </row>
  </sheetData>
  <sheetProtection selectLockedCells="1" selectUnlockedCells="1"/>
  <mergeCells count="379">
    <mergeCell ref="A1:C2"/>
    <mergeCell ref="A6:A9"/>
    <mergeCell ref="B6:B9"/>
    <mergeCell ref="C6:J6"/>
    <mergeCell ref="K6:L6"/>
    <mergeCell ref="M6:W6"/>
    <mergeCell ref="C7:D7"/>
    <mergeCell ref="E7:F7"/>
    <mergeCell ref="G7:H7"/>
    <mergeCell ref="I7:J7"/>
    <mergeCell ref="K7:K9"/>
    <mergeCell ref="L7:L9"/>
    <mergeCell ref="M7:M9"/>
    <mergeCell ref="N7:N9"/>
    <mergeCell ref="T7:T9"/>
    <mergeCell ref="U7:U9"/>
    <mergeCell ref="V7:V9"/>
    <mergeCell ref="O7:O9"/>
    <mergeCell ref="P7:P9"/>
    <mergeCell ref="Q7:Q9"/>
    <mergeCell ref="R7:R9"/>
    <mergeCell ref="W7:W9"/>
    <mergeCell ref="C8:C9"/>
    <mergeCell ref="D8:D9"/>
    <mergeCell ref="E8:E9"/>
    <mergeCell ref="F8:F9"/>
    <mergeCell ref="G8:G9"/>
    <mergeCell ref="H8:H9"/>
    <mergeCell ref="I8:I9"/>
    <mergeCell ref="J8:J9"/>
    <mergeCell ref="S7:S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A14:A17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A26:A29"/>
    <mergeCell ref="B26:B29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L26:L29"/>
    <mergeCell ref="A30:A33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L30:L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A38:A41"/>
    <mergeCell ref="B38:B41"/>
    <mergeCell ref="C38:C41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A42:A45"/>
    <mergeCell ref="B42:B45"/>
    <mergeCell ref="C42:C45"/>
    <mergeCell ref="D42:D45"/>
    <mergeCell ref="E42:E45"/>
    <mergeCell ref="F42:F45"/>
    <mergeCell ref="G42:G45"/>
    <mergeCell ref="H42:H45"/>
    <mergeCell ref="I42:I45"/>
    <mergeCell ref="J42:J45"/>
    <mergeCell ref="K42:K45"/>
    <mergeCell ref="L42:L45"/>
    <mergeCell ref="A46:A49"/>
    <mergeCell ref="B46:B49"/>
    <mergeCell ref="C46:C49"/>
    <mergeCell ref="D46:D49"/>
    <mergeCell ref="E46:E49"/>
    <mergeCell ref="F46:F49"/>
    <mergeCell ref="G46:G49"/>
    <mergeCell ref="H46:H49"/>
    <mergeCell ref="I46:I49"/>
    <mergeCell ref="K46:K49"/>
    <mergeCell ref="L46:L49"/>
    <mergeCell ref="J47:J48"/>
    <mergeCell ref="A50:A53"/>
    <mergeCell ref="B50:B53"/>
    <mergeCell ref="C50:C53"/>
    <mergeCell ref="D50:D53"/>
    <mergeCell ref="E50:E53"/>
    <mergeCell ref="F50:F53"/>
    <mergeCell ref="G50:G53"/>
    <mergeCell ref="H50:H53"/>
    <mergeCell ref="I50:I53"/>
    <mergeCell ref="J50:J53"/>
    <mergeCell ref="K50:K53"/>
    <mergeCell ref="L50:L53"/>
    <mergeCell ref="A54:A57"/>
    <mergeCell ref="B54:B57"/>
    <mergeCell ref="C54:C57"/>
    <mergeCell ref="D54:D57"/>
    <mergeCell ref="E54:E57"/>
    <mergeCell ref="F54:F57"/>
    <mergeCell ref="G54:G57"/>
    <mergeCell ref="H54:H57"/>
    <mergeCell ref="I54:I57"/>
    <mergeCell ref="J54:J57"/>
    <mergeCell ref="K54:K57"/>
    <mergeCell ref="L54:L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J58:J61"/>
    <mergeCell ref="K58:K61"/>
    <mergeCell ref="L58:L61"/>
    <mergeCell ref="A62:A65"/>
    <mergeCell ref="B62:B65"/>
    <mergeCell ref="C62:C65"/>
    <mergeCell ref="D62:D65"/>
    <mergeCell ref="E62:E65"/>
    <mergeCell ref="F62:F65"/>
    <mergeCell ref="G62:G65"/>
    <mergeCell ref="H62:H65"/>
    <mergeCell ref="I62:I65"/>
    <mergeCell ref="J62:J65"/>
    <mergeCell ref="K62:K65"/>
    <mergeCell ref="L62:L65"/>
    <mergeCell ref="A66:A69"/>
    <mergeCell ref="B66:B69"/>
    <mergeCell ref="C66:C69"/>
    <mergeCell ref="D66:D69"/>
    <mergeCell ref="E66:E69"/>
    <mergeCell ref="F66:F69"/>
    <mergeCell ref="G66:G69"/>
    <mergeCell ref="H66:H69"/>
    <mergeCell ref="I66:I69"/>
    <mergeCell ref="J66:J69"/>
    <mergeCell ref="K66:K69"/>
    <mergeCell ref="L66:L69"/>
    <mergeCell ref="A70:A73"/>
    <mergeCell ref="B70:B73"/>
    <mergeCell ref="C70:C73"/>
    <mergeCell ref="D70:D73"/>
    <mergeCell ref="E70:E73"/>
    <mergeCell ref="F70:F73"/>
    <mergeCell ref="G70:G73"/>
    <mergeCell ref="H70:H73"/>
    <mergeCell ref="I70:I73"/>
    <mergeCell ref="J70:J73"/>
    <mergeCell ref="K70:K73"/>
    <mergeCell ref="L70:L73"/>
    <mergeCell ref="A74:A77"/>
    <mergeCell ref="B74:B77"/>
    <mergeCell ref="C74:C77"/>
    <mergeCell ref="D74:D77"/>
    <mergeCell ref="E74:E77"/>
    <mergeCell ref="F74:F77"/>
    <mergeCell ref="G74:G77"/>
    <mergeCell ref="H74:H77"/>
    <mergeCell ref="I74:I77"/>
    <mergeCell ref="J74:J77"/>
    <mergeCell ref="K74:K77"/>
    <mergeCell ref="L74:L77"/>
    <mergeCell ref="A78:A81"/>
    <mergeCell ref="B78:B81"/>
    <mergeCell ref="C78:C81"/>
    <mergeCell ref="D78:D81"/>
    <mergeCell ref="E78:E81"/>
    <mergeCell ref="F78:F81"/>
    <mergeCell ref="G78:G81"/>
    <mergeCell ref="H78:H81"/>
    <mergeCell ref="I78:I81"/>
    <mergeCell ref="J78:J81"/>
    <mergeCell ref="K78:K81"/>
    <mergeCell ref="L78:L81"/>
    <mergeCell ref="A82:A85"/>
    <mergeCell ref="B82:B85"/>
    <mergeCell ref="C82:C85"/>
    <mergeCell ref="D82:D85"/>
    <mergeCell ref="E82:E85"/>
    <mergeCell ref="F82:F85"/>
    <mergeCell ref="G82:G85"/>
    <mergeCell ref="H82:H85"/>
    <mergeCell ref="I82:I85"/>
    <mergeCell ref="J82:J85"/>
    <mergeCell ref="K82:K85"/>
    <mergeCell ref="L82:L85"/>
    <mergeCell ref="A86:A89"/>
    <mergeCell ref="B86:B89"/>
    <mergeCell ref="C86:C89"/>
    <mergeCell ref="D86:D89"/>
    <mergeCell ref="E86:E89"/>
    <mergeCell ref="F86:F89"/>
    <mergeCell ref="G86:G89"/>
    <mergeCell ref="H86:H89"/>
    <mergeCell ref="I86:I89"/>
    <mergeCell ref="J86:J89"/>
    <mergeCell ref="K86:K89"/>
    <mergeCell ref="L86:L89"/>
    <mergeCell ref="A90:A93"/>
    <mergeCell ref="B90:B93"/>
    <mergeCell ref="C90:C93"/>
    <mergeCell ref="D90:D93"/>
    <mergeCell ref="E90:E93"/>
    <mergeCell ref="F90:F93"/>
    <mergeCell ref="G90:G93"/>
    <mergeCell ref="H90:H93"/>
    <mergeCell ref="I90:I93"/>
    <mergeCell ref="J90:J93"/>
    <mergeCell ref="K90:K93"/>
    <mergeCell ref="L90:L93"/>
    <mergeCell ref="A94:A97"/>
    <mergeCell ref="B94:B97"/>
    <mergeCell ref="C94:C97"/>
    <mergeCell ref="D94:D97"/>
    <mergeCell ref="E94:E97"/>
    <mergeCell ref="F94:F97"/>
    <mergeCell ref="G94:G97"/>
    <mergeCell ref="H94:H97"/>
    <mergeCell ref="I94:I97"/>
    <mergeCell ref="J94:J97"/>
    <mergeCell ref="K94:K97"/>
    <mergeCell ref="L94:L97"/>
    <mergeCell ref="A98:A101"/>
    <mergeCell ref="B98:B101"/>
    <mergeCell ref="C98:C101"/>
    <mergeCell ref="D98:D101"/>
    <mergeCell ref="E98:E101"/>
    <mergeCell ref="F98:F101"/>
    <mergeCell ref="G98:G101"/>
    <mergeCell ref="H98:H101"/>
    <mergeCell ref="I98:I101"/>
    <mergeCell ref="J98:J101"/>
    <mergeCell ref="K98:K101"/>
    <mergeCell ref="L98:L101"/>
    <mergeCell ref="A102:A105"/>
    <mergeCell ref="B102:B105"/>
    <mergeCell ref="C102:C105"/>
    <mergeCell ref="D102:D105"/>
    <mergeCell ref="E102:E105"/>
    <mergeCell ref="F102:F105"/>
    <mergeCell ref="G102:G105"/>
    <mergeCell ref="H102:H105"/>
    <mergeCell ref="I102:I105"/>
    <mergeCell ref="J102:J105"/>
    <mergeCell ref="K102:K105"/>
    <mergeCell ref="L102:L105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K106:K109"/>
    <mergeCell ref="L106:L109"/>
    <mergeCell ref="J107:J108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I110:I113"/>
    <mergeCell ref="J110:J113"/>
    <mergeCell ref="K110:K113"/>
    <mergeCell ref="L110:L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I114:I117"/>
    <mergeCell ref="J114:J117"/>
    <mergeCell ref="K114:K117"/>
    <mergeCell ref="L114:L117"/>
    <mergeCell ref="A118:A121"/>
    <mergeCell ref="B118:B121"/>
    <mergeCell ref="C118:C121"/>
    <mergeCell ref="D118:D121"/>
    <mergeCell ref="E118:E121"/>
    <mergeCell ref="F118:F121"/>
    <mergeCell ref="G118:G121"/>
    <mergeCell ref="H118:H121"/>
    <mergeCell ref="I118:I121"/>
    <mergeCell ref="J118:J121"/>
    <mergeCell ref="K118:K121"/>
    <mergeCell ref="L118:L121"/>
    <mergeCell ref="A122:A125"/>
    <mergeCell ref="B122:B125"/>
    <mergeCell ref="C122:C125"/>
    <mergeCell ref="D122:D125"/>
    <mergeCell ref="E122:E125"/>
    <mergeCell ref="F122:F125"/>
    <mergeCell ref="G122:G125"/>
    <mergeCell ref="H122:H125"/>
    <mergeCell ref="I122:I125"/>
    <mergeCell ref="J122:J125"/>
    <mergeCell ref="K122:K125"/>
    <mergeCell ref="L122:L125"/>
  </mergeCells>
  <printOptions horizontalCentered="1"/>
  <pageMargins left="0.39375" right="0.39375" top="0.39375" bottom="0.39375" header="0.5118055555555555" footer="0.5118055555555555"/>
  <pageSetup firstPageNumber="54" useFirstPageNumber="1" horizontalDpi="300" verticalDpi="300" orientation="landscape" pageOrder="overThenDown" paperSize="9" scale="69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2012-03-28T00:19:53Z</cp:lastPrinted>
  <dcterms:created xsi:type="dcterms:W3CDTF">2012-03-28T00:20:17Z</dcterms:created>
  <dcterms:modified xsi:type="dcterms:W3CDTF">2012-03-30T09:06:00Z</dcterms:modified>
  <cp:category/>
  <cp:version/>
  <cp:contentType/>
  <cp:contentStatus/>
</cp:coreProperties>
</file>